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henri.rivard\Downloads\"/>
    </mc:Choice>
  </mc:AlternateContent>
  <xr:revisionPtr revIDLastSave="0" documentId="8_{8FF67CCF-78C2-4A92-8811-5D09F22E11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RTES ATTRIBUEES 2024" sheetId="1" r:id="rId1"/>
    <sheet name="JOURNALISTES ASSIMILES" sheetId="2" r:id="rId2"/>
    <sheet name="PAR REGION" sheetId="3" r:id="rId3"/>
    <sheet name="EVOLUTION" sheetId="5" r:id="rId4"/>
    <sheet name="Mode d'emploi" sheetId="6" r:id="rId5"/>
  </sheets>
  <externalReferences>
    <externalReference r:id="rId6"/>
    <externalReference r:id="rId7"/>
  </externalReferences>
  <definedNames>
    <definedName name="_xlnm.Print_Area" localSheetId="0">'CARTES ATTRIBUEES 2024'!$A$1:$E$30</definedName>
    <definedName name="_xlnm.Print_Area" localSheetId="3">EVOLUTION!$A$1:$Y$35</definedName>
    <definedName name="_xlnm.Print_Area" localSheetId="1">'JOURNALISTES ASSIMILES'!$A$1:$J$24</definedName>
    <definedName name="_xlnm.Print_Area" localSheetId="4">'Mode d''emploi'!$A$1:$M$67</definedName>
    <definedName name="_xlnm.Print_Area" localSheetId="2">'PAR REGION'!$A$1:$H$41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Y30" i="5"/>
  <c r="X30" i="5"/>
  <c r="Z34" i="5"/>
  <c r="D26" i="1"/>
  <c r="B26" i="1"/>
  <c r="D9" i="1"/>
  <c r="C9" i="1"/>
  <c r="B9" i="1"/>
  <c r="X7" i="5"/>
  <c r="T30" i="5"/>
  <c r="U30" i="5"/>
  <c r="Q30" i="5"/>
  <c r="Y25" i="5"/>
  <c r="Y24" i="5"/>
  <c r="Y34" i="5" l="1"/>
  <c r="X34" i="5"/>
  <c r="E15" i="2" l="1"/>
  <c r="E16" i="2"/>
  <c r="E17" i="2"/>
  <c r="E20" i="2"/>
  <c r="E19" i="2"/>
  <c r="E18" i="2"/>
  <c r="E24" i="1" l="1"/>
  <c r="Y23" i="5" s="1"/>
  <c r="E10" i="1"/>
  <c r="W34" i="5" l="1"/>
  <c r="V34" i="5"/>
  <c r="S34" i="5" l="1"/>
  <c r="T34" i="5"/>
  <c r="U34" i="5"/>
  <c r="Q34" i="5"/>
  <c r="D16" i="1" l="1"/>
  <c r="C16" i="1"/>
  <c r="B16" i="1"/>
  <c r="B7" i="1" s="1"/>
  <c r="Y11" i="5" s="1"/>
  <c r="I20" i="2" l="1"/>
  <c r="I19" i="2"/>
  <c r="I18" i="2"/>
  <c r="I16" i="2"/>
  <c r="I15" i="2"/>
  <c r="E14" i="1" l="1"/>
  <c r="Y16" i="5" s="1"/>
  <c r="C7" i="1"/>
  <c r="C26" i="1" s="1"/>
  <c r="D7" i="1"/>
  <c r="Y13" i="5" s="1"/>
  <c r="Y12" i="5" l="1"/>
  <c r="E7" i="1"/>
  <c r="U25" i="5"/>
  <c r="U24" i="5"/>
  <c r="U23" i="5"/>
  <c r="U22" i="5"/>
  <c r="U21" i="5"/>
  <c r="U20" i="5"/>
  <c r="U19" i="5"/>
  <c r="U18" i="5"/>
  <c r="U15" i="5"/>
  <c r="U14" i="5"/>
  <c r="U13" i="5"/>
  <c r="U12" i="5"/>
  <c r="U11" i="5"/>
  <c r="U10" i="5"/>
  <c r="V7" i="5" s="1"/>
  <c r="V30" i="5" l="1"/>
  <c r="W30" i="5"/>
  <c r="K7" i="5"/>
  <c r="L7" i="5"/>
  <c r="M7" i="5"/>
  <c r="N7" i="5"/>
  <c r="S7" i="5"/>
  <c r="S23" i="5" l="1"/>
  <c r="S26" i="5" s="1"/>
  <c r="R23" i="5"/>
  <c r="R26" i="5" s="1"/>
  <c r="Q23" i="5"/>
  <c r="P23" i="5"/>
  <c r="P26" i="5" s="1"/>
  <c r="O23" i="5"/>
  <c r="N23" i="5"/>
  <c r="N26" i="5" s="1"/>
  <c r="M23" i="5"/>
  <c r="M26" i="5" s="1"/>
  <c r="L23" i="5"/>
  <c r="L26" i="5" s="1"/>
  <c r="K23" i="5"/>
  <c r="K26" i="5" s="1"/>
  <c r="J23" i="5"/>
  <c r="J26" i="5" s="1"/>
  <c r="Q22" i="5"/>
  <c r="Q21" i="5"/>
  <c r="Q20" i="5"/>
  <c r="O20" i="5"/>
  <c r="Q19" i="5"/>
  <c r="O19" i="5"/>
  <c r="Q18" i="5"/>
  <c r="O18" i="5"/>
  <c r="Q17" i="5"/>
  <c r="O17" i="5"/>
  <c r="Q16" i="5"/>
  <c r="Q15" i="5"/>
  <c r="Q14" i="5"/>
  <c r="Q12" i="5"/>
  <c r="Q11" i="5"/>
  <c r="U7" i="5"/>
  <c r="O10" i="5"/>
  <c r="E19" i="1"/>
  <c r="E20" i="1"/>
  <c r="E21" i="1"/>
  <c r="Y21" i="5" s="1"/>
  <c r="E22" i="1"/>
  <c r="Y22" i="5" s="1"/>
  <c r="E11" i="1"/>
  <c r="E12" i="1"/>
  <c r="E13" i="1"/>
  <c r="Y19" i="5"/>
  <c r="E18" i="1"/>
  <c r="G8" i="3"/>
  <c r="G30" i="3"/>
  <c r="G29" i="3"/>
  <c r="F27" i="3"/>
  <c r="F32" i="3" s="1"/>
  <c r="E27" i="3"/>
  <c r="E32" i="3" s="1"/>
  <c r="D27" i="3"/>
  <c r="D32" i="3" s="1"/>
  <c r="C27" i="3"/>
  <c r="C32" i="3" s="1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I17" i="2"/>
  <c r="Y20" i="5" l="1"/>
  <c r="Y18" i="5"/>
  <c r="Y17" i="5"/>
  <c r="E9" i="1"/>
  <c r="Y15" i="5" s="1"/>
  <c r="Z30" i="5" s="1"/>
  <c r="S30" i="5"/>
  <c r="R30" i="5"/>
  <c r="R34" i="5"/>
  <c r="E16" i="1"/>
  <c r="Y14" i="5" s="1"/>
  <c r="E26" i="1"/>
  <c r="O26" i="5"/>
  <c r="O7" i="5"/>
  <c r="P7" i="5"/>
  <c r="B27" i="3"/>
  <c r="B32" i="3" s="1"/>
  <c r="Q10" i="5"/>
  <c r="R7" i="5" s="1"/>
  <c r="T7" i="5"/>
  <c r="G32" i="3" l="1"/>
  <c r="Q7" i="5"/>
  <c r="G27" i="3"/>
  <c r="Q26" i="5"/>
  <c r="Y10" i="5"/>
  <c r="Y7" i="5" s="1"/>
  <c r="Y26" i="5" l="1"/>
  <c r="W7" i="5"/>
  <c r="J17" i="2"/>
  <c r="J20" i="2" l="1"/>
  <c r="J18" i="2"/>
  <c r="I21" i="2"/>
  <c r="E21" i="2"/>
  <c r="J19" i="2"/>
  <c r="J16" i="2"/>
  <c r="J15" i="2"/>
  <c r="J21" i="2" l="1"/>
</calcChain>
</file>

<file path=xl/sharedStrings.xml><?xml version="1.0" encoding="utf-8"?>
<sst xmlns="http://schemas.openxmlformats.org/spreadsheetml/2006/main" count="200" uniqueCount="157">
  <si>
    <t>CARTES 2024 ATTRIBUEES</t>
  </si>
  <si>
    <t>Statistiques au 6 décembre 2024</t>
  </si>
  <si>
    <t>Hommes</t>
  </si>
  <si>
    <t>Femmes</t>
  </si>
  <si>
    <t>Neutres</t>
  </si>
  <si>
    <t>Total</t>
  </si>
  <si>
    <t>TOTAL GENERAL ACTIFS</t>
  </si>
  <si>
    <t>TOTAL PREMIERES DEMANDES</t>
  </si>
  <si>
    <t>journalistes mensualisés stagiaires</t>
  </si>
  <si>
    <t>journalistes mensualisés titulaires</t>
  </si>
  <si>
    <t>journalistes salariés à la pige ou CDD stagiaires</t>
  </si>
  <si>
    <t>journalistes salariés à la pige ou CDD titulaires</t>
  </si>
  <si>
    <r>
      <t xml:space="preserve"> </t>
    </r>
    <r>
      <rPr>
        <i/>
        <sz val="12"/>
        <rFont val="Arial"/>
        <family val="2"/>
      </rPr>
      <t>dont diplômés</t>
    </r>
  </si>
  <si>
    <t>TOTAL RENOUVELLEMENTS</t>
  </si>
  <si>
    <t>demandeurs d'emploi</t>
  </si>
  <si>
    <t>directeurs</t>
  </si>
  <si>
    <t>Cartes honoraires attribuées en 2024</t>
  </si>
  <si>
    <t>TOTAL CARTES 2024 (actifs et honoraires)</t>
  </si>
  <si>
    <t>JOURNALISTES ASSIMILES ACTIFS - Art. L.7111-4 C. trav.</t>
  </si>
  <si>
    <t>CARTES 2024 DELIVREES AU 6 DECEMBRE 2024</t>
  </si>
  <si>
    <t>Journalistes mensualisés</t>
  </si>
  <si>
    <t>Journalistes salariés à la pige ou CDD</t>
  </si>
  <si>
    <t>Total général</t>
  </si>
  <si>
    <t>Reporters-photographes</t>
  </si>
  <si>
    <t>Reporters-dessinateurs</t>
  </si>
  <si>
    <t>Reporters d'image</t>
  </si>
  <si>
    <t>Sténographes-rédacteurs</t>
  </si>
  <si>
    <t>Rédacteurs réviseurs</t>
  </si>
  <si>
    <t>Rédacteurs traducteurs</t>
  </si>
  <si>
    <t>Salariés *</t>
  </si>
  <si>
    <t>*Dont 1e demandes</t>
  </si>
  <si>
    <r>
      <rPr>
        <b/>
        <vertAlign val="superscript"/>
        <sz val="10"/>
        <color theme="0"/>
        <rFont val="Arial"/>
        <family val="2"/>
      </rPr>
      <t>(1)</t>
    </r>
    <r>
      <rPr>
        <b/>
        <sz val="10"/>
        <color theme="0"/>
        <rFont val="Arial"/>
        <family val="2"/>
      </rPr>
      <t>Demandeurs d'emploi</t>
    </r>
  </si>
  <si>
    <r>
      <rPr>
        <b/>
        <vertAlign val="superscript"/>
        <sz val="10"/>
        <color theme="0"/>
        <rFont val="Arial"/>
        <family val="2"/>
      </rPr>
      <t>(2)</t>
    </r>
    <r>
      <rPr>
        <b/>
        <sz val="10"/>
        <color theme="0"/>
        <rFont val="Arial"/>
        <family val="2"/>
      </rPr>
      <t>Honoraires</t>
    </r>
  </si>
  <si>
    <t>TOTAL</t>
  </si>
  <si>
    <t>REGIONS CCIJP</t>
  </si>
  <si>
    <t>Salariés au mois</t>
  </si>
  <si>
    <t>Salariés à la pige ou CDD</t>
  </si>
  <si>
    <t>01-ALPES</t>
  </si>
  <si>
    <t>02-ALSACE</t>
  </si>
  <si>
    <t>03-AQUITAINE</t>
  </si>
  <si>
    <t>04-AUVERGNE-LIMOUSIN</t>
  </si>
  <si>
    <t>05-BOURGOGNE-FRANCHE COMTE</t>
  </si>
  <si>
    <t>06- BRETAGNE</t>
  </si>
  <si>
    <t>07-CENTRE</t>
  </si>
  <si>
    <t>08-CHAMPAGNE-PICARDIE</t>
  </si>
  <si>
    <t>09-COTE D'AZUR-CORSE</t>
  </si>
  <si>
    <t>10-LANGUEDOC-ROUSSILLON</t>
  </si>
  <si>
    <t>11-LORRAINE</t>
  </si>
  <si>
    <t>12-MIDI-PYRENEES</t>
  </si>
  <si>
    <t>13-NORD</t>
  </si>
  <si>
    <t>14-NORMANDIE</t>
  </si>
  <si>
    <t>15-PAYS DE LA LOIRE</t>
  </si>
  <si>
    <t>16-POITOU-CHARENTES</t>
  </si>
  <si>
    <t>17-PROVENCE</t>
  </si>
  <si>
    <t>18-RHONE</t>
  </si>
  <si>
    <t>19-DOM-TOM</t>
  </si>
  <si>
    <t>ILE-DE-France</t>
  </si>
  <si>
    <t>Etranger</t>
  </si>
  <si>
    <t>TOTAL GENERAL</t>
  </si>
  <si>
    <t>A compter des statistiques 2018 :</t>
  </si>
  <si>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Le nombre de cartes délivrées à des demandeurs d'emploi est dissocié de celui des cartes </t>
    </r>
  </si>
  <si>
    <t>délivrées aux salariés permanents et aux salariés rémunérés à la pige ou en CDD.</t>
  </si>
  <si>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Les cartes délivrées chaque année à des journalistes honoraires sont dénombrées</t>
    </r>
  </si>
  <si>
    <t xml:space="preserve"> (elles ne l'étaient pas auparavant).</t>
  </si>
  <si>
    <t>EVOLUTION DU NOMBRE DE CARTES ACCORDEES</t>
  </si>
  <si>
    <t>AU 6 DECEMBRE 2024</t>
  </si>
  <si>
    <t>Evolution du nombre de cartes accordées aux journalistes actifs</t>
  </si>
  <si>
    <t>CARTES DELIVREES</t>
  </si>
  <si>
    <r>
      <t>2018</t>
    </r>
    <r>
      <rPr>
        <b/>
        <vertAlign val="superscript"/>
        <sz val="10"/>
        <color theme="0"/>
        <rFont val="Arial"/>
        <family val="2"/>
      </rPr>
      <t>(1)</t>
    </r>
  </si>
  <si>
    <r>
      <t>2019</t>
    </r>
    <r>
      <rPr>
        <b/>
        <vertAlign val="superscript"/>
        <sz val="10"/>
        <color theme="0"/>
        <rFont val="Arial"/>
        <family val="2"/>
      </rPr>
      <t>(1)</t>
    </r>
  </si>
  <si>
    <r>
      <t>2020</t>
    </r>
    <r>
      <rPr>
        <b/>
        <vertAlign val="superscript"/>
        <sz val="10"/>
        <color theme="0"/>
        <rFont val="Arial"/>
        <family val="2"/>
      </rPr>
      <t>(1)</t>
    </r>
  </si>
  <si>
    <r>
      <t>2021</t>
    </r>
    <r>
      <rPr>
        <b/>
        <vertAlign val="superscript"/>
        <sz val="10"/>
        <color theme="0"/>
        <rFont val="Arial"/>
        <family val="2"/>
      </rPr>
      <t>(1)</t>
    </r>
  </si>
  <si>
    <r>
      <t>2022</t>
    </r>
    <r>
      <rPr>
        <b/>
        <vertAlign val="superscript"/>
        <sz val="10"/>
        <color theme="0"/>
        <rFont val="Arial"/>
        <family val="2"/>
      </rPr>
      <t>(1)</t>
    </r>
  </si>
  <si>
    <r>
      <t>2023</t>
    </r>
    <r>
      <rPr>
        <b/>
        <vertAlign val="superscript"/>
        <sz val="10"/>
        <color theme="0"/>
        <rFont val="Arial"/>
        <family val="2"/>
      </rPr>
      <t>(1)</t>
    </r>
  </si>
  <si>
    <r>
      <t>2024</t>
    </r>
    <r>
      <rPr>
        <b/>
        <vertAlign val="superscript"/>
        <sz val="10"/>
        <color theme="0"/>
        <rFont val="Arial"/>
        <family val="2"/>
      </rPr>
      <t>(1)</t>
    </r>
  </si>
  <si>
    <t>Total actifs</t>
  </si>
  <si>
    <t>Renouvellements</t>
  </si>
  <si>
    <t>Premières demandes</t>
  </si>
  <si>
    <t>*dont diplômés</t>
  </si>
  <si>
    <t>*239</t>
  </si>
  <si>
    <t>*265</t>
  </si>
  <si>
    <t>*217</t>
  </si>
  <si>
    <t>Titulaires**</t>
  </si>
  <si>
    <t>Salariés à la pige ou CDD titulaires</t>
  </si>
  <si>
    <t>Stagiaires</t>
  </si>
  <si>
    <t>Salariés à la pige ou CDD stagiaires</t>
  </si>
  <si>
    <t>**dont demandeurs d'emploi</t>
  </si>
  <si>
    <t>**1023</t>
  </si>
  <si>
    <t>**1162</t>
  </si>
  <si>
    <t>**1704</t>
  </si>
  <si>
    <t>**dont directeurs</t>
  </si>
  <si>
    <t>**473</t>
  </si>
  <si>
    <t>**486</t>
  </si>
  <si>
    <t>**481</t>
  </si>
  <si>
    <t>Total cartes honoraires accordées</t>
  </si>
  <si>
    <t>Total dont honoraires</t>
  </si>
  <si>
    <r>
      <t xml:space="preserve">(1) </t>
    </r>
    <r>
      <rPr>
        <sz val="8"/>
        <rFont val="Arial"/>
        <family val="2"/>
      </rPr>
      <t>au 16/01/19</t>
    </r>
  </si>
  <si>
    <r>
      <rPr>
        <vertAlign val="superscript"/>
        <sz val="10"/>
        <rFont val="Arial"/>
        <family val="2"/>
      </rPr>
      <t xml:space="preserve">(1) </t>
    </r>
    <r>
      <rPr>
        <sz val="8"/>
        <rFont val="Arial"/>
        <family val="2"/>
      </rPr>
      <t>au 20/01/20</t>
    </r>
  </si>
  <si>
    <r>
      <rPr>
        <vertAlign val="superscript"/>
        <sz val="10"/>
        <rFont val="Arial"/>
        <family val="2"/>
      </rPr>
      <t>(1)</t>
    </r>
    <r>
      <rPr>
        <sz val="8"/>
        <rFont val="Arial"/>
        <family val="2"/>
      </rPr>
      <t xml:space="preserve"> au 01/06/21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</si>
  <si>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au 11/02/2022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</si>
  <si>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au 29/11/2022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</si>
  <si>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au 06/12/2023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</si>
  <si>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au 06/12/2024</t>
    </r>
  </si>
  <si>
    <t>Evol. nb 1e cartes N/N-1</t>
  </si>
  <si>
    <t>Pourcentage</t>
  </si>
  <si>
    <t>I - Objectif : établir l'extract de base permettant ensuite de trier par items des stats relatives aux cartes délivrées pour le millésime donné</t>
  </si>
  <si>
    <t>A partir de l'extraction de la Stat_Journalistes_General_Export du 01/11/N-1 au 31/10/N</t>
  </si>
  <si>
    <t>NB : si l'extraction est faite le 15/11/N, les données affichées concerneront l'état et le statut des demandes enregistrées pendant la période, mais connus le 15/11/N</t>
  </si>
  <si>
    <t>Ex. : Une demande en cours de traitement le 31/10/N sera affichée ok carte si la décision est intervenue le 08/11/N.</t>
  </si>
  <si>
    <t>Filtrer le millésime N-1 et supprimer ; vérifier le résultat de la soustraction avec le total précédent</t>
  </si>
  <si>
    <t>Filtrer les décisions ok (clos et en cours) et relever le nombre : 34 951</t>
  </si>
  <si>
    <t>Identifier les doublons avec une fonction OU, relever leur nombre (174) et colorer les cellules pour pouvoir toujours les repérer</t>
  </si>
  <si>
    <t>Trier les vrais doublons des vraies doubles ok carte (et pas double demandes)</t>
  </si>
  <si>
    <t>Filtrer décisions sans suite, relever le nb (44) et les supprimer =&gt; les doublons correspondants ne le sont plus ; restent 86 doublons</t>
  </si>
  <si>
    <t>Filtrer les décisions à venir, relever le nb (6 dont deux demandes du même J) et les supprimer ==&gt; restent 75 doublons</t>
  </si>
  <si>
    <t>Filtrer les décisions vide, relever le nombre (1, demande à affecter) et les supprimer =&gt; restent 73 doublons</t>
  </si>
  <si>
    <t>Filtrer les décisions ko, relever le nombre (13 dont 2*2 demandes du même J) et les supprimer =&gt; restent  50 doublons (déselection de la 1e ligne vide et non doublon)</t>
  </si>
  <si>
    <t>Contrôler la situation des doublons restants : supprimer les doublons créés par des hors BC (3 cas)</t>
  </si>
  <si>
    <t xml:space="preserve">Situations des doubles cartes à compter totalement : </t>
  </si>
  <si>
    <t>* passage d'actif à HO</t>
  </si>
  <si>
    <t>* deux demandes formulées dans la saison sans changement de situation</t>
  </si>
  <si>
    <t>*Autres changemets de situation :</t>
  </si>
  <si>
    <t>carte J=&gt; carte DI</t>
  </si>
  <si>
    <t>carte P =&gt; carte J</t>
  </si>
  <si>
    <t>carte DE =&gt; carte J/P/DI</t>
  </si>
  <si>
    <t>Changement de média</t>
  </si>
  <si>
    <t>Base 2024 : 34948</t>
  </si>
  <si>
    <t>II - Puis tri selon les items</t>
  </si>
  <si>
    <t>Evolution</t>
  </si>
  <si>
    <t>Commencer par préparer cet onglet</t>
  </si>
  <si>
    <t>Afin de ne pas écraser les formules permttant de récupérer les données de l'onglet "Cartes attribuées"</t>
  </si>
  <si>
    <t>Copier-coller en valeur la colonne du millésime N-1 (la dernière préparée) sur une colonne vide hors tableau</t>
  </si>
  <si>
    <t>Mettre à jour la colonne existente ave les références du millésime N</t>
  </si>
  <si>
    <t>Vérifier les formules de % relatives à l'écart N-N-1 pour le total carte et les 1D</t>
  </si>
  <si>
    <t>Cartes attribuées N</t>
  </si>
  <si>
    <t>1/ Trier d'abord les 1D et relever le total pour contrôle</t>
  </si>
  <si>
    <t>Puis tri par formation reconnue : désélectionner toutes les formations et reprendre les formations reconnues</t>
  </si>
  <si>
    <t>Puis tri par date de titu vide et relever le total pour contrôle</t>
  </si>
  <si>
    <t>Puis tri par type de carte J/P</t>
  </si>
  <si>
    <t>Puis tri par genre</t>
  </si>
  <si>
    <t>Puis tri des titulaires : sélection de toutes les dates de titu et désélection de date de titu vide</t>
  </si>
  <si>
    <t>Recommencer l'opération jusqu'à avoir traité tous les items des 1D</t>
  </si>
  <si>
    <t>2/ Trier les renouvellements : exclure les 1D des types de demandes</t>
  </si>
  <si>
    <t>Désélectionner le type de carte HO pour relever le nb de renouvellements tout type de carte confondu</t>
  </si>
  <si>
    <t>Tri par type de carte J/P/DE/DI</t>
  </si>
  <si>
    <t>Recommencer l'opération pour type de carte HO</t>
  </si>
  <si>
    <t>Journalistes assimilés</t>
  </si>
  <si>
    <t>Qualifs à retenir pour reporters photographes : reporter photographe et journaliste reporter photographe</t>
  </si>
  <si>
    <t>Qualifs à retenir pour reporters dessinateurs : reporter dessinateur et journaliste reporter dessinateur</t>
  </si>
  <si>
    <t>Reporters d'image : JRI, reporter cameraman, reporter d'images, reporter dimage</t>
  </si>
  <si>
    <t>Relever le nb total pour chaque qualif pour contrôle</t>
  </si>
  <si>
    <t>Trier par type de carte J/P</t>
  </si>
  <si>
    <t>Répartition par région</t>
  </si>
  <si>
    <t>Trier sur la région considérée et relever le nombre total pour contrôle.</t>
  </si>
  <si>
    <t>Trier dans type de demande, sur 1D pour les relever tout de suite (les ok cartes ne peuvent pas être des 1D pour DE, HO ou DI)</t>
  </si>
  <si>
    <t>Puis resélectionner tous les types de demandes et trier par type de carte attribuée : grouper DI + J, puis P, DE, HO</t>
  </si>
  <si>
    <t>NB : le champ régio est vidre lorsque le journlaiste réside à l'étranger.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</si>
</sst>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</numFmts>
  <fonts count="2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3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4472C4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n">
        <color theme="9"/>
      </left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thin">
        <color indexed="64"/>
      </left>
      <right/>
      <top/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thin">
        <color theme="4" tint="-0.249977111117893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2" fillId="0" borderId="4" xfId="0" applyFont="1" applyBorder="1"/>
    <xf numFmtId="0" fontId="2" fillId="0" borderId="6" xfId="0" applyFont="1" applyBorder="1"/>
    <xf numFmtId="0" fontId="5" fillId="0" borderId="1" xfId="0" applyFont="1" applyBorder="1"/>
    <xf numFmtId="0" fontId="0" fillId="0" borderId="1" xfId="0" applyBorder="1"/>
    <xf numFmtId="0" fontId="5" fillId="0" borderId="0" xfId="0" applyFont="1"/>
    <xf numFmtId="0" fontId="5" fillId="0" borderId="1" xfId="0" applyFont="1" applyBorder="1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0" fillId="7" borderId="16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5" fillId="0" borderId="15" xfId="0" applyFont="1" applyBorder="1"/>
    <xf numFmtId="0" fontId="12" fillId="0" borderId="0" xfId="0" applyFont="1"/>
    <xf numFmtId="0" fontId="0" fillId="0" borderId="15" xfId="0" applyBorder="1"/>
    <xf numFmtId="0" fontId="1" fillId="7" borderId="16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9" xfId="0" applyFont="1" applyBorder="1"/>
    <xf numFmtId="0" fontId="5" fillId="7" borderId="30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13" fillId="7" borderId="32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0" fontId="0" fillId="0" borderId="1" xfId="5" applyNumberFormat="1" applyFont="1" applyBorder="1"/>
    <xf numFmtId="0" fontId="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9" fillId="10" borderId="1" xfId="0" applyFont="1" applyFill="1" applyBorder="1" applyAlignment="1">
      <alignment wrapText="1"/>
    </xf>
    <xf numFmtId="0" fontId="9" fillId="10" borderId="1" xfId="0" applyFont="1" applyFill="1" applyBorder="1"/>
    <xf numFmtId="0" fontId="9" fillId="10" borderId="1" xfId="0" applyFont="1" applyFill="1" applyBorder="1" applyAlignment="1">
      <alignment horizontal="right"/>
    </xf>
    <xf numFmtId="0" fontId="5" fillId="6" borderId="1" xfId="0" applyFont="1" applyFill="1" applyBorder="1"/>
    <xf numFmtId="0" fontId="0" fillId="6" borderId="1" xfId="0" applyFill="1" applyBorder="1"/>
    <xf numFmtId="0" fontId="5" fillId="7" borderId="1" xfId="0" applyFont="1" applyFill="1" applyBorder="1"/>
    <xf numFmtId="0" fontId="0" fillId="7" borderId="1" xfId="0" applyFill="1" applyBorder="1"/>
    <xf numFmtId="0" fontId="18" fillId="11" borderId="1" xfId="0" applyFont="1" applyFill="1" applyBorder="1"/>
    <xf numFmtId="44" fontId="18" fillId="11" borderId="8" xfId="1" applyFont="1" applyFill="1" applyBorder="1"/>
    <xf numFmtId="165" fontId="18" fillId="11" borderId="10" xfId="4" applyNumberFormat="1" applyFont="1" applyFill="1" applyBorder="1" applyAlignment="1">
      <alignment horizontal="center"/>
    </xf>
    <xf numFmtId="0" fontId="18" fillId="12" borderId="11" xfId="0" applyFont="1" applyFill="1" applyBorder="1"/>
    <xf numFmtId="0" fontId="3" fillId="13" borderId="8" xfId="0" applyFont="1" applyFill="1" applyBorder="1" applyAlignment="1">
      <alignment horizontal="right"/>
    </xf>
    <xf numFmtId="44" fontId="18" fillId="12" borderId="8" xfId="1" applyFont="1" applyFill="1" applyBorder="1"/>
    <xf numFmtId="0" fontId="9" fillId="11" borderId="1" xfId="0" applyFont="1" applyFill="1" applyBorder="1"/>
    <xf numFmtId="0" fontId="19" fillId="11" borderId="1" xfId="0" applyFont="1" applyFill="1" applyBorder="1"/>
    <xf numFmtId="0" fontId="1" fillId="0" borderId="34" xfId="0" applyFont="1" applyBorder="1"/>
    <xf numFmtId="0" fontId="5" fillId="7" borderId="17" xfId="3" applyNumberFormat="1" applyFont="1" applyFill="1" applyBorder="1" applyAlignment="1">
      <alignment horizontal="right"/>
    </xf>
    <xf numFmtId="0" fontId="5" fillId="7" borderId="17" xfId="0" applyFont="1" applyFill="1" applyBorder="1"/>
    <xf numFmtId="0" fontId="5" fillId="7" borderId="17" xfId="0" applyFont="1" applyFill="1" applyBorder="1" applyAlignment="1">
      <alignment horizontal="right"/>
    </xf>
    <xf numFmtId="9" fontId="0" fillId="0" borderId="1" xfId="5" applyFont="1" applyBorder="1"/>
    <xf numFmtId="9" fontId="0" fillId="0" borderId="0" xfId="5" applyFont="1"/>
    <xf numFmtId="9" fontId="15" fillId="0" borderId="0" xfId="5" applyFont="1"/>
    <xf numFmtId="9" fontId="1" fillId="0" borderId="0" xfId="5" applyFont="1"/>
    <xf numFmtId="9" fontId="16" fillId="0" borderId="0" xfId="5" applyFont="1"/>
    <xf numFmtId="9" fontId="1" fillId="0" borderId="0" xfId="5" applyFont="1" applyBorder="1"/>
    <xf numFmtId="165" fontId="5" fillId="6" borderId="1" xfId="4" applyNumberFormat="1" applyFont="1" applyFill="1" applyBorder="1"/>
    <xf numFmtId="165" fontId="5" fillId="6" borderId="1" xfId="4" applyNumberFormat="1" applyFont="1" applyFill="1" applyBorder="1" applyAlignment="1">
      <alignment horizontal="right"/>
    </xf>
    <xf numFmtId="165" fontId="0" fillId="0" borderId="1" xfId="4" applyNumberFormat="1" applyFont="1" applyBorder="1" applyAlignment="1">
      <alignment horizontal="left"/>
    </xf>
    <xf numFmtId="165" fontId="0" fillId="0" borderId="0" xfId="4" applyNumberFormat="1" applyFont="1"/>
    <xf numFmtId="165" fontId="5" fillId="7" borderId="1" xfId="4" applyNumberFormat="1" applyFont="1" applyFill="1" applyBorder="1"/>
    <xf numFmtId="165" fontId="5" fillId="7" borderId="1" xfId="4" applyNumberFormat="1" applyFont="1" applyFill="1" applyBorder="1" applyAlignment="1">
      <alignment horizontal="right"/>
    </xf>
    <xf numFmtId="165" fontId="5" fillId="14" borderId="1" xfId="4" applyNumberFormat="1" applyFont="1" applyFill="1" applyBorder="1"/>
    <xf numFmtId="165" fontId="1" fillId="0" borderId="1" xfId="4" applyNumberFormat="1" applyFont="1" applyBorder="1" applyAlignment="1">
      <alignment horizontal="left"/>
    </xf>
    <xf numFmtId="165" fontId="0" fillId="0" borderId="1" xfId="4" applyNumberFormat="1" applyFont="1" applyBorder="1"/>
    <xf numFmtId="165" fontId="0" fillId="0" borderId="1" xfId="4" applyNumberFormat="1" applyFont="1" applyBorder="1" applyAlignment="1">
      <alignment horizontal="right"/>
    </xf>
    <xf numFmtId="165" fontId="1" fillId="0" borderId="1" xfId="4" applyNumberFormat="1" applyFont="1" applyBorder="1"/>
    <xf numFmtId="165" fontId="5" fillId="15" borderId="1" xfId="4" applyNumberFormat="1" applyFont="1" applyFill="1" applyBorder="1"/>
    <xf numFmtId="165" fontId="9" fillId="11" borderId="1" xfId="4" applyNumberFormat="1" applyFont="1" applyFill="1" applyBorder="1"/>
    <xf numFmtId="165" fontId="9" fillId="11" borderId="1" xfId="4" applyNumberFormat="1" applyFont="1" applyFill="1" applyBorder="1" applyAlignment="1">
      <alignment horizontal="right"/>
    </xf>
    <xf numFmtId="165" fontId="21" fillId="16" borderId="1" xfId="4" applyNumberFormat="1" applyFont="1" applyFill="1" applyBorder="1"/>
    <xf numFmtId="165" fontId="18" fillId="11" borderId="1" xfId="4" applyNumberFormat="1" applyFont="1" applyFill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165" fontId="18" fillId="12" borderId="19" xfId="4" applyNumberFormat="1" applyFont="1" applyFill="1" applyBorder="1" applyAlignment="1">
      <alignment horizontal="center"/>
    </xf>
    <xf numFmtId="165" fontId="18" fillId="12" borderId="12" xfId="4" applyNumberFormat="1" applyFont="1" applyFill="1" applyBorder="1" applyAlignment="1">
      <alignment horizontal="center"/>
    </xf>
    <xf numFmtId="165" fontId="18" fillId="12" borderId="13" xfId="4" applyNumberFormat="1" applyFont="1" applyFill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5" fontId="2" fillId="0" borderId="14" xfId="4" applyNumberFormat="1" applyFont="1" applyBorder="1" applyAlignment="1">
      <alignment horizontal="center"/>
    </xf>
    <xf numFmtId="165" fontId="2" fillId="0" borderId="5" xfId="4" applyNumberFormat="1" applyFont="1" applyBorder="1" applyAlignment="1">
      <alignment horizontal="center"/>
    </xf>
    <xf numFmtId="165" fontId="7" fillId="13" borderId="9" xfId="4" applyNumberFormat="1" applyFont="1" applyFill="1" applyBorder="1" applyAlignment="1">
      <alignment horizontal="center"/>
    </xf>
    <xf numFmtId="165" fontId="7" fillId="13" borderId="10" xfId="4" applyNumberFormat="1" applyFont="1" applyFill="1" applyBorder="1" applyAlignment="1">
      <alignment horizontal="center"/>
    </xf>
    <xf numFmtId="165" fontId="18" fillId="12" borderId="9" xfId="4" applyNumberFormat="1" applyFont="1" applyFill="1" applyBorder="1" applyAlignment="1">
      <alignment horizontal="center"/>
    </xf>
    <xf numFmtId="165" fontId="18" fillId="12" borderId="10" xfId="4" applyNumberFormat="1" applyFont="1" applyFill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5" fontId="2" fillId="0" borderId="20" xfId="4" applyNumberFormat="1" applyFont="1" applyBorder="1" applyAlignment="1">
      <alignment horizontal="center"/>
    </xf>
    <xf numFmtId="165" fontId="2" fillId="0" borderId="7" xfId="4" applyNumberFormat="1" applyFont="1" applyBorder="1" applyAlignment="1">
      <alignment horizontal="center"/>
    </xf>
    <xf numFmtId="165" fontId="2" fillId="0" borderId="0" xfId="4" applyNumberFormat="1" applyFont="1" applyAlignment="1">
      <alignment horizontal="center"/>
    </xf>
    <xf numFmtId="165" fontId="18" fillId="11" borderId="9" xfId="4" applyNumberFormat="1" applyFont="1" applyFill="1" applyBorder="1" applyAlignment="1">
      <alignment horizontal="center"/>
    </xf>
    <xf numFmtId="10" fontId="0" fillId="0" borderId="0" xfId="5" applyNumberFormat="1" applyFont="1" applyFill="1" applyBorder="1"/>
    <xf numFmtId="0" fontId="9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0" applyFont="1"/>
    <xf numFmtId="0" fontId="5" fillId="7" borderId="18" xfId="0" applyFont="1" applyFill="1" applyBorder="1"/>
    <xf numFmtId="0" fontId="0" fillId="0" borderId="3" xfId="0" applyBorder="1"/>
    <xf numFmtId="0" fontId="22" fillId="0" borderId="0" xfId="0" applyFont="1"/>
    <xf numFmtId="0" fontId="0" fillId="0" borderId="35" xfId="0" applyBorder="1"/>
    <xf numFmtId="0" fontId="23" fillId="0" borderId="36" xfId="0" applyFont="1" applyBorder="1"/>
    <xf numFmtId="0" fontId="23" fillId="0" borderId="0" xfId="0" applyFont="1"/>
    <xf numFmtId="0" fontId="0" fillId="0" borderId="37" xfId="0" applyBorder="1"/>
    <xf numFmtId="0" fontId="23" fillId="0" borderId="38" xfId="0" applyFont="1" applyBorder="1"/>
    <xf numFmtId="0" fontId="0" fillId="0" borderId="39" xfId="0" applyBorder="1"/>
    <xf numFmtId="0" fontId="23" fillId="0" borderId="40" xfId="0" applyFont="1" applyBorder="1"/>
    <xf numFmtId="0" fontId="23" fillId="0" borderId="35" xfId="0" applyFont="1" applyBorder="1"/>
    <xf numFmtId="0" fontId="0" fillId="0" borderId="41" xfId="0" applyBorder="1"/>
    <xf numFmtId="0" fontId="0" fillId="0" borderId="42" xfId="0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10" fontId="0" fillId="0" borderId="14" xfId="5" applyNumberFormat="1" applyFont="1" applyBorder="1"/>
    <xf numFmtId="0" fontId="0" fillId="0" borderId="43" xfId="0" applyBorder="1"/>
    <xf numFmtId="10" fontId="27" fillId="0" borderId="44" xfId="5" applyNumberFormat="1" applyFont="1" applyBorder="1"/>
    <xf numFmtId="10" fontId="27" fillId="0" borderId="45" xfId="5" applyNumberFormat="1" applyFont="1" applyBorder="1"/>
    <xf numFmtId="10" fontId="27" fillId="0" borderId="46" xfId="5" applyNumberFormat="1" applyFont="1" applyBorder="1"/>
    <xf numFmtId="10" fontId="27" fillId="0" borderId="47" xfId="5" applyNumberFormat="1" applyFont="1" applyBorder="1"/>
    <xf numFmtId="10" fontId="27" fillId="0" borderId="48" xfId="5" applyNumberFormat="1" applyFont="1" applyBorder="1"/>
    <xf numFmtId="0" fontId="28" fillId="0" borderId="43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9" fillId="10" borderId="3" xfId="0" applyFont="1" applyFill="1" applyBorder="1" applyAlignment="1">
      <alignment wrapText="1"/>
    </xf>
    <xf numFmtId="0" fontId="9" fillId="10" borderId="0" xfId="0" applyFont="1" applyFill="1" applyAlignment="1">
      <alignment wrapText="1"/>
    </xf>
    <xf numFmtId="0" fontId="5" fillId="7" borderId="3" xfId="0" applyFont="1" applyFill="1" applyBorder="1"/>
    <xf numFmtId="0" fontId="5" fillId="7" borderId="0" xfId="0" applyFont="1" applyFill="1"/>
    <xf numFmtId="0" fontId="5" fillId="0" borderId="1" xfId="0" applyFont="1" applyBorder="1" applyAlignment="1">
      <alignment horizontal="right"/>
    </xf>
  </cellXfs>
  <cellStyles count="10">
    <cellStyle name="Euro" xfId="1" xr:uid="{00000000-0005-0000-0000-000000000000}"/>
    <cellStyle name="Euro 2" xfId="2" xr:uid="{00000000-0005-0000-0000-000001000000}"/>
    <cellStyle name="Euro 2 2" xfId="7" xr:uid="{00000000-0005-0000-0000-000002000000}"/>
    <cellStyle name="Euro 3" xfId="6" xr:uid="{00000000-0005-0000-0000-000003000000}"/>
    <cellStyle name="Milliers" xfId="4" builtinId="3"/>
    <cellStyle name="Milliers 2" xfId="3" xr:uid="{00000000-0005-0000-0000-000005000000}"/>
    <cellStyle name="Milliers 2 2" xfId="8" xr:uid="{00000000-0005-0000-0000-000006000000}"/>
    <cellStyle name="Milliers 3" xfId="9" xr:uid="{00000000-0005-0000-0000-000007000000}"/>
    <cellStyle name="Normal" xfId="0" builtinId="0"/>
    <cellStyle name="Pourcentag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missiondesjournalistes-my.sharepoint.com/SECRETARIAT%20GENERAL/INSTITUTION%20CCIJP/FONCTIONNEMENT/STATISTIQUES/STATISTIQUES%202020/20210708-statistiques%202020-%20extraction%2002%2006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missiondesjournalistes-my.sharepoint.com/SECRETARIAT%20GENERAL/INSTITUTION%20CCIJP/FONCTIONNEMENT/STATISTIQUES/STATISTIQUES%202016/2016%2001%2005%20Statistiques%20cartes%202016%20au%2004%2001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S ATTRIBUEES 2020"/>
      <sheetName val="JOURNALISTES ASSIMILES"/>
      <sheetName val="PAR REGION"/>
      <sheetName val="EVOLUTION"/>
    </sheetNames>
    <sheetDataSet>
      <sheetData sheetId="0">
        <row r="7">
          <cell r="B7">
            <v>17912</v>
          </cell>
          <cell r="C7">
            <v>16212</v>
          </cell>
          <cell r="D7">
            <v>58</v>
          </cell>
          <cell r="E7">
            <v>34182</v>
          </cell>
        </row>
        <row r="10">
          <cell r="E10">
            <v>323</v>
          </cell>
        </row>
        <row r="12">
          <cell r="E12">
            <v>744</v>
          </cell>
        </row>
        <row r="13">
          <cell r="E13">
            <v>230</v>
          </cell>
        </row>
        <row r="14">
          <cell r="E14">
            <v>1353</v>
          </cell>
        </row>
        <row r="17">
          <cell r="E17">
            <v>376</v>
          </cell>
        </row>
        <row r="19">
          <cell r="E19">
            <v>524</v>
          </cell>
        </row>
        <row r="20">
          <cell r="E20">
            <v>6364</v>
          </cell>
        </row>
        <row r="21">
          <cell r="E21">
            <v>1582</v>
          </cell>
        </row>
        <row r="23">
          <cell r="E23">
            <v>461</v>
          </cell>
        </row>
        <row r="25">
          <cell r="E25">
            <v>32829</v>
          </cell>
        </row>
        <row r="27">
          <cell r="B27">
            <v>252</v>
          </cell>
          <cell r="C27">
            <v>133</v>
          </cell>
          <cell r="E27">
            <v>385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S ATTRIBUEES 2016"/>
      <sheetName val="JOURNALISTES ASSIMILES"/>
      <sheetName val="PAR REGION"/>
      <sheetName val="EVOLUTION"/>
    </sheetNames>
    <sheetDataSet>
      <sheetData sheetId="0">
        <row r="11">
          <cell r="B11">
            <v>18792</v>
          </cell>
          <cell r="C11">
            <v>16446</v>
          </cell>
        </row>
        <row r="14">
          <cell r="D14">
            <v>367</v>
          </cell>
        </row>
        <row r="15">
          <cell r="D15">
            <v>62</v>
          </cell>
        </row>
        <row r="17">
          <cell r="D17">
            <v>996</v>
          </cell>
        </row>
        <row r="18">
          <cell r="D18">
            <v>88</v>
          </cell>
        </row>
        <row r="20">
          <cell r="B20">
            <v>274</v>
          </cell>
          <cell r="D20">
            <v>1513</v>
          </cell>
        </row>
        <row r="23">
          <cell r="D23">
            <v>722</v>
          </cell>
        </row>
        <row r="24">
          <cell r="D24">
            <v>24391</v>
          </cell>
        </row>
        <row r="26">
          <cell r="D26">
            <v>718</v>
          </cell>
        </row>
        <row r="27">
          <cell r="D27">
            <v>5921</v>
          </cell>
        </row>
        <row r="29">
          <cell r="D29">
            <v>1471</v>
          </cell>
        </row>
        <row r="31">
          <cell r="D31">
            <v>502</v>
          </cell>
        </row>
        <row r="33">
          <cell r="D33">
            <v>33725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0"/>
  <sheetViews>
    <sheetView tabSelected="1" workbookViewId="0">
      <selection activeCell="G18" sqref="G18"/>
    </sheetView>
  </sheetViews>
  <sheetFormatPr baseColWidth="10" defaultColWidth="11.42578125" defaultRowHeight="15" x14ac:dyDescent="0.2"/>
  <cols>
    <col min="1" max="1" width="54.42578125" style="1" customWidth="1"/>
    <col min="2" max="5" width="12" style="2" customWidth="1"/>
  </cols>
  <sheetData>
    <row r="2" spans="1:7" ht="20.25" x14ac:dyDescent="0.3">
      <c r="A2" s="139" t="s">
        <v>0</v>
      </c>
      <c r="B2" s="139"/>
      <c r="C2" s="139"/>
      <c r="D2" s="139"/>
      <c r="E2" s="139"/>
    </row>
    <row r="3" spans="1:7" x14ac:dyDescent="0.2">
      <c r="A3" s="140" t="s">
        <v>1</v>
      </c>
      <c r="B3" s="140"/>
      <c r="C3" s="140"/>
      <c r="D3" s="140"/>
      <c r="E3" s="140"/>
    </row>
    <row r="4" spans="1:7" x14ac:dyDescent="0.2">
      <c r="A4" s="2"/>
    </row>
    <row r="6" spans="1:7" x14ac:dyDescent="0.2">
      <c r="B6" s="3" t="s">
        <v>2</v>
      </c>
      <c r="C6" s="3" t="s">
        <v>3</v>
      </c>
      <c r="D6" s="3" t="s">
        <v>4</v>
      </c>
      <c r="E6" s="3" t="s">
        <v>5</v>
      </c>
    </row>
    <row r="7" spans="1:7" ht="15.75" x14ac:dyDescent="0.25">
      <c r="A7" s="61" t="s">
        <v>6</v>
      </c>
      <c r="B7" s="94">
        <f>B9+B16</f>
        <v>17757</v>
      </c>
      <c r="C7" s="94">
        <f>C9+C16</f>
        <v>16658</v>
      </c>
      <c r="D7" s="94">
        <f>D9+D16</f>
        <v>104</v>
      </c>
      <c r="E7" s="94">
        <f>SUM(B7+C7+D7)</f>
        <v>34519</v>
      </c>
      <c r="F7" s="49"/>
      <c r="G7" s="4"/>
    </row>
    <row r="8" spans="1:7" ht="16.5" thickBot="1" x14ac:dyDescent="0.3">
      <c r="A8" s="6"/>
      <c r="B8" s="95"/>
      <c r="C8" s="95"/>
      <c r="D8" s="95"/>
      <c r="E8" s="95"/>
    </row>
    <row r="9" spans="1:7" ht="15.75" x14ac:dyDescent="0.25">
      <c r="A9" s="64" t="s">
        <v>7</v>
      </c>
      <c r="B9" s="96">
        <f>SUM(B10:B13)</f>
        <v>948</v>
      </c>
      <c r="C9" s="97">
        <f>SUM(C10:C13)</f>
        <v>1082</v>
      </c>
      <c r="D9" s="97">
        <f>SUM(D10:D13)</f>
        <v>10</v>
      </c>
      <c r="E9" s="98">
        <f>SUM(E10:E13)</f>
        <v>2040</v>
      </c>
    </row>
    <row r="10" spans="1:7" x14ac:dyDescent="0.2">
      <c r="A10" s="7" t="s">
        <v>8</v>
      </c>
      <c r="B10" s="99">
        <v>186</v>
      </c>
      <c r="C10" s="99">
        <v>216</v>
      </c>
      <c r="D10" s="100">
        <v>2</v>
      </c>
      <c r="E10" s="101">
        <f>SUM(B10:D10)</f>
        <v>404</v>
      </c>
      <c r="F10" s="2"/>
    </row>
    <row r="11" spans="1:7" x14ac:dyDescent="0.2">
      <c r="A11" s="7" t="s">
        <v>9</v>
      </c>
      <c r="B11" s="99">
        <v>43</v>
      </c>
      <c r="C11" s="99">
        <v>51</v>
      </c>
      <c r="D11" s="100">
        <v>2</v>
      </c>
      <c r="E11" s="101">
        <f>SUM(B11:D11)</f>
        <v>96</v>
      </c>
      <c r="F11" s="2"/>
    </row>
    <row r="12" spans="1:7" x14ac:dyDescent="0.2">
      <c r="A12" s="7" t="s">
        <v>10</v>
      </c>
      <c r="B12" s="99">
        <v>657</v>
      </c>
      <c r="C12" s="99">
        <v>747</v>
      </c>
      <c r="D12" s="100">
        <v>6</v>
      </c>
      <c r="E12" s="101">
        <f>SUM(B12:D12)</f>
        <v>1410</v>
      </c>
      <c r="F12" s="2"/>
    </row>
    <row r="13" spans="1:7" x14ac:dyDescent="0.2">
      <c r="A13" s="7" t="s">
        <v>11</v>
      </c>
      <c r="B13" s="99">
        <v>62</v>
      </c>
      <c r="C13" s="99">
        <v>68</v>
      </c>
      <c r="D13" s="100">
        <v>0</v>
      </c>
      <c r="E13" s="101">
        <f>SUM(B13:D13)</f>
        <v>130</v>
      </c>
      <c r="F13" s="2"/>
    </row>
    <row r="14" spans="1:7" ht="16.5" thickBot="1" x14ac:dyDescent="0.3">
      <c r="A14" s="65" t="s">
        <v>12</v>
      </c>
      <c r="B14" s="102">
        <v>102</v>
      </c>
      <c r="C14" s="102">
        <v>144</v>
      </c>
      <c r="D14" s="102">
        <v>0</v>
      </c>
      <c r="E14" s="103">
        <f>SUM(B14:D14)</f>
        <v>246</v>
      </c>
      <c r="F14" s="2"/>
    </row>
    <row r="15" spans="1:7" ht="15.75" x14ac:dyDescent="0.25">
      <c r="A15" s="5"/>
      <c r="B15" s="95"/>
      <c r="C15" s="95"/>
      <c r="D15" s="95"/>
      <c r="E15" s="95"/>
    </row>
    <row r="16" spans="1:7" ht="16.5" thickBot="1" x14ac:dyDescent="0.3">
      <c r="A16" s="66" t="s">
        <v>13</v>
      </c>
      <c r="B16" s="104">
        <f>SUM(B17:B22)</f>
        <v>16809</v>
      </c>
      <c r="C16" s="104">
        <f>SUM(C17:C22)</f>
        <v>15576</v>
      </c>
      <c r="D16" s="104">
        <f>SUM(D17:D22)</f>
        <v>94</v>
      </c>
      <c r="E16" s="105">
        <f>SUM(E17:E22)</f>
        <v>32479</v>
      </c>
      <c r="F16" s="2"/>
    </row>
    <row r="17" spans="1:7" x14ac:dyDescent="0.2">
      <c r="A17" s="8" t="s">
        <v>8</v>
      </c>
      <c r="B17" s="106">
        <v>411</v>
      </c>
      <c r="C17" s="106">
        <v>470</v>
      </c>
      <c r="D17" s="107">
        <v>4</v>
      </c>
      <c r="E17" s="108">
        <f t="shared" ref="E17:E22" si="0">SUM(B17:D17)</f>
        <v>885</v>
      </c>
      <c r="F17" s="2"/>
    </row>
    <row r="18" spans="1:7" x14ac:dyDescent="0.2">
      <c r="A18" s="7" t="s">
        <v>9</v>
      </c>
      <c r="B18" s="99">
        <v>12048</v>
      </c>
      <c r="C18" s="99">
        <v>10511</v>
      </c>
      <c r="D18" s="100">
        <v>63</v>
      </c>
      <c r="E18" s="101">
        <f t="shared" si="0"/>
        <v>22622</v>
      </c>
      <c r="F18" s="2"/>
      <c r="G18" s="13"/>
    </row>
    <row r="19" spans="1:7" x14ac:dyDescent="0.2">
      <c r="A19" s="7" t="s">
        <v>10</v>
      </c>
      <c r="B19" s="99">
        <v>525</v>
      </c>
      <c r="C19" s="99">
        <v>558</v>
      </c>
      <c r="D19" s="100">
        <v>1</v>
      </c>
      <c r="E19" s="101">
        <f t="shared" si="0"/>
        <v>1084</v>
      </c>
      <c r="F19" s="2"/>
    </row>
    <row r="20" spans="1:7" x14ac:dyDescent="0.2">
      <c r="A20" s="7" t="s">
        <v>11</v>
      </c>
      <c r="B20" s="99">
        <v>2960</v>
      </c>
      <c r="C20" s="99">
        <v>3331</v>
      </c>
      <c r="D20" s="100">
        <v>20</v>
      </c>
      <c r="E20" s="108">
        <f t="shared" si="0"/>
        <v>6311</v>
      </c>
      <c r="F20" s="2"/>
    </row>
    <row r="21" spans="1:7" x14ac:dyDescent="0.2">
      <c r="A21" s="7" t="s">
        <v>14</v>
      </c>
      <c r="B21" s="99">
        <v>570</v>
      </c>
      <c r="C21" s="99">
        <v>632</v>
      </c>
      <c r="D21" s="100">
        <v>6</v>
      </c>
      <c r="E21" s="108">
        <f t="shared" si="0"/>
        <v>1208</v>
      </c>
      <c r="F21" s="2"/>
    </row>
    <row r="22" spans="1:7" x14ac:dyDescent="0.2">
      <c r="A22" s="7" t="s">
        <v>15</v>
      </c>
      <c r="B22" s="99">
        <v>295</v>
      </c>
      <c r="C22" s="99">
        <v>74</v>
      </c>
      <c r="D22" s="100">
        <v>0</v>
      </c>
      <c r="E22" s="108">
        <f t="shared" si="0"/>
        <v>369</v>
      </c>
      <c r="F22" s="2"/>
      <c r="G22" s="49"/>
    </row>
    <row r="23" spans="1:7" x14ac:dyDescent="0.2">
      <c r="B23" s="109"/>
      <c r="C23" s="109"/>
      <c r="D23" s="109"/>
      <c r="E23" s="109"/>
    </row>
    <row r="24" spans="1:7" ht="16.5" thickBot="1" x14ac:dyDescent="0.3">
      <c r="A24" s="62" t="s">
        <v>16</v>
      </c>
      <c r="B24" s="110">
        <v>266</v>
      </c>
      <c r="C24" s="110">
        <v>161</v>
      </c>
      <c r="D24" s="110">
        <v>2</v>
      </c>
      <c r="E24" s="63">
        <f>B24+C24+D24</f>
        <v>429</v>
      </c>
      <c r="F24" s="2"/>
    </row>
    <row r="25" spans="1:7" x14ac:dyDescent="0.2">
      <c r="B25" s="109"/>
      <c r="C25" s="109"/>
      <c r="D25" s="109"/>
      <c r="E25" s="109"/>
      <c r="F25" s="2"/>
    </row>
    <row r="26" spans="1:7" ht="16.5" thickBot="1" x14ac:dyDescent="0.3">
      <c r="A26" s="62" t="s">
        <v>17</v>
      </c>
      <c r="B26" s="110">
        <f>B24+B7</f>
        <v>18023</v>
      </c>
      <c r="C26" s="110">
        <f>C24+C7</f>
        <v>16819</v>
      </c>
      <c r="D26" s="110">
        <f>D24+D7</f>
        <v>106</v>
      </c>
      <c r="E26" s="63">
        <f>B26+C26+D26</f>
        <v>34948</v>
      </c>
      <c r="F26" s="2"/>
      <c r="G26" s="49"/>
    </row>
    <row r="28" spans="1:7" x14ac:dyDescent="0.2">
      <c r="C28" s="48"/>
      <c r="D28" s="48"/>
    </row>
    <row r="30" spans="1:7" x14ac:dyDescent="0.2">
      <c r="D30" s="48"/>
    </row>
  </sheetData>
  <mergeCells count="2">
    <mergeCell ref="A2:E2"/>
    <mergeCell ref="A3:E3"/>
  </mergeCells>
  <phoneticPr fontId="0" type="noConversion"/>
  <printOptions horizontalCentered="1" verticalCentered="1"/>
  <pageMargins left="0.78740157480314965" right="0.6692913385826772" top="0.78740157480314965" bottom="0.98425196850393704" header="0.51181102362204722" footer="0.51181102362204722"/>
  <pageSetup paperSize="9" orientation="landscape" r:id="rId1"/>
  <headerFooter>
    <oddFooter>&amp;C&amp;G&amp;R1/4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21"/>
  <sheetViews>
    <sheetView workbookViewId="0">
      <selection activeCell="K28" sqref="K28"/>
    </sheetView>
  </sheetViews>
  <sheetFormatPr baseColWidth="10" defaultColWidth="11.42578125" defaultRowHeight="12.75" x14ac:dyDescent="0.2"/>
  <cols>
    <col min="1" max="1" width="22.85546875" bestFit="1" customWidth="1"/>
    <col min="2" max="2" width="14.42578125" customWidth="1"/>
    <col min="10" max="10" width="13.28515625" customWidth="1"/>
    <col min="13" max="13" width="13.5703125" bestFit="1" customWidth="1"/>
  </cols>
  <sheetData>
    <row r="4" spans="1:11" x14ac:dyDescent="0.2">
      <c r="A4" s="141" t="s">
        <v>18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8" spans="1:11" x14ac:dyDescent="0.2">
      <c r="A8" s="13"/>
    </row>
    <row r="11" spans="1:11" x14ac:dyDescent="0.2">
      <c r="B11" s="144" t="s">
        <v>19</v>
      </c>
      <c r="C11" s="145"/>
      <c r="D11" s="145"/>
      <c r="E11" s="145"/>
      <c r="F11" s="145"/>
      <c r="G11" s="145"/>
      <c r="H11" s="145"/>
      <c r="I11" s="145"/>
      <c r="J11" s="146"/>
    </row>
    <row r="12" spans="1:11" x14ac:dyDescent="0.2">
      <c r="B12" s="144" t="s">
        <v>20</v>
      </c>
      <c r="C12" s="145"/>
      <c r="D12" s="145"/>
      <c r="E12" s="146"/>
      <c r="F12" s="144" t="s">
        <v>21</v>
      </c>
      <c r="G12" s="145"/>
      <c r="H12" s="145"/>
      <c r="I12" s="146"/>
      <c r="J12" s="147" t="s">
        <v>22</v>
      </c>
    </row>
    <row r="13" spans="1:11" ht="13.15" customHeight="1" x14ac:dyDescent="0.2">
      <c r="B13" s="143" t="s">
        <v>2</v>
      </c>
      <c r="C13" s="143" t="s">
        <v>3</v>
      </c>
      <c r="D13" s="147" t="s">
        <v>4</v>
      </c>
      <c r="E13" s="143" t="s">
        <v>5</v>
      </c>
      <c r="F13" s="143" t="s">
        <v>2</v>
      </c>
      <c r="G13" s="143" t="s">
        <v>3</v>
      </c>
      <c r="H13" s="147" t="s">
        <v>4</v>
      </c>
      <c r="I13" s="143" t="s">
        <v>5</v>
      </c>
      <c r="J13" s="148"/>
    </row>
    <row r="14" spans="1:11" ht="13.15" customHeight="1" x14ac:dyDescent="0.2">
      <c r="B14" s="143"/>
      <c r="C14" s="143" t="s">
        <v>3</v>
      </c>
      <c r="D14" s="149"/>
      <c r="E14" s="143" t="s">
        <v>5</v>
      </c>
      <c r="F14" s="143" t="s">
        <v>2</v>
      </c>
      <c r="G14" s="143" t="s">
        <v>3</v>
      </c>
      <c r="H14" s="149"/>
      <c r="I14" s="143" t="s">
        <v>5</v>
      </c>
      <c r="J14" s="149"/>
    </row>
    <row r="15" spans="1:11" x14ac:dyDescent="0.2">
      <c r="A15" s="9" t="s">
        <v>23</v>
      </c>
      <c r="B15" s="10">
        <v>229</v>
      </c>
      <c r="C15" s="10">
        <v>34</v>
      </c>
      <c r="D15" s="10">
        <v>0</v>
      </c>
      <c r="E15" s="9">
        <f t="shared" ref="E15:E16" si="0">SUM(B15:D15)</f>
        <v>263</v>
      </c>
      <c r="F15" s="10">
        <v>155</v>
      </c>
      <c r="G15" s="10">
        <v>29</v>
      </c>
      <c r="H15" s="10">
        <v>1</v>
      </c>
      <c r="I15" s="9">
        <f t="shared" ref="I15:I20" si="1">SUM(F15:H15)</f>
        <v>185</v>
      </c>
      <c r="J15" s="9">
        <f>SUM(E15,I15)</f>
        <v>448</v>
      </c>
      <c r="K15" s="116"/>
    </row>
    <row r="16" spans="1:11" x14ac:dyDescent="0.2">
      <c r="A16" s="9" t="s">
        <v>24</v>
      </c>
      <c r="B16" s="10">
        <v>3</v>
      </c>
      <c r="C16" s="10">
        <v>0</v>
      </c>
      <c r="D16" s="10">
        <v>0</v>
      </c>
      <c r="E16" s="9">
        <f t="shared" si="0"/>
        <v>3</v>
      </c>
      <c r="F16" s="10">
        <v>2</v>
      </c>
      <c r="G16" s="10">
        <v>1</v>
      </c>
      <c r="H16" s="10">
        <v>0</v>
      </c>
      <c r="I16" s="9">
        <f t="shared" si="1"/>
        <v>3</v>
      </c>
      <c r="J16" s="9">
        <f>SUM(E16,I16)</f>
        <v>6</v>
      </c>
      <c r="K16" s="116"/>
    </row>
    <row r="17" spans="1:11" x14ac:dyDescent="0.2">
      <c r="A17" s="9" t="s">
        <v>25</v>
      </c>
      <c r="B17" s="10">
        <v>275</v>
      </c>
      <c r="C17" s="10">
        <v>187</v>
      </c>
      <c r="D17" s="10">
        <v>1</v>
      </c>
      <c r="E17" s="9">
        <f>SUM(B17:D17)</f>
        <v>463</v>
      </c>
      <c r="F17" s="10">
        <v>199</v>
      </c>
      <c r="G17" s="10">
        <v>161</v>
      </c>
      <c r="H17" s="10">
        <v>3</v>
      </c>
      <c r="I17" s="9">
        <f t="shared" si="1"/>
        <v>363</v>
      </c>
      <c r="J17" s="9">
        <f>I17+E17</f>
        <v>826</v>
      </c>
      <c r="K17" s="116"/>
    </row>
    <row r="18" spans="1:11" x14ac:dyDescent="0.2">
      <c r="A18" s="9" t="s">
        <v>26</v>
      </c>
      <c r="B18" s="10">
        <v>0</v>
      </c>
      <c r="C18" s="10">
        <v>0</v>
      </c>
      <c r="D18" s="10">
        <v>0</v>
      </c>
      <c r="E18" s="9">
        <f>SUM(B18:D18)</f>
        <v>0</v>
      </c>
      <c r="F18" s="10">
        <v>1</v>
      </c>
      <c r="G18" s="10">
        <v>0</v>
      </c>
      <c r="H18" s="10">
        <v>0</v>
      </c>
      <c r="I18" s="9">
        <f t="shared" si="1"/>
        <v>1</v>
      </c>
      <c r="J18" s="9">
        <f>SUM(E18,I18)</f>
        <v>1</v>
      </c>
      <c r="K18" s="116"/>
    </row>
    <row r="19" spans="1:11" x14ac:dyDescent="0.2">
      <c r="A19" s="9" t="s">
        <v>27</v>
      </c>
      <c r="B19" s="10">
        <v>28</v>
      </c>
      <c r="C19" s="10">
        <v>46</v>
      </c>
      <c r="D19" s="10">
        <v>1</v>
      </c>
      <c r="E19" s="9">
        <f>SUM(B19:D19)</f>
        <v>75</v>
      </c>
      <c r="F19" s="10">
        <v>9</v>
      </c>
      <c r="G19" s="10">
        <v>23</v>
      </c>
      <c r="H19" s="10">
        <v>0</v>
      </c>
      <c r="I19" s="9">
        <f t="shared" si="1"/>
        <v>32</v>
      </c>
      <c r="J19" s="9">
        <f>SUM(E19,I19)</f>
        <v>107</v>
      </c>
      <c r="K19" s="116"/>
    </row>
    <row r="20" spans="1:11" x14ac:dyDescent="0.2">
      <c r="A20" s="9" t="s">
        <v>28</v>
      </c>
      <c r="B20" s="10">
        <v>11</v>
      </c>
      <c r="C20" s="10">
        <v>34</v>
      </c>
      <c r="D20" s="10">
        <v>0</v>
      </c>
      <c r="E20" s="9">
        <f>SUM(B20:D20)</f>
        <v>45</v>
      </c>
      <c r="F20" s="10">
        <v>2</v>
      </c>
      <c r="G20" s="10">
        <v>2</v>
      </c>
      <c r="H20" s="10">
        <v>0</v>
      </c>
      <c r="I20" s="9">
        <f t="shared" si="1"/>
        <v>4</v>
      </c>
      <c r="J20" s="9">
        <f>SUM(E20,I20)</f>
        <v>49</v>
      </c>
      <c r="K20" s="116"/>
    </row>
    <row r="21" spans="1:11" x14ac:dyDescent="0.2">
      <c r="E21" s="9">
        <f>SUM(E15:E20)</f>
        <v>849</v>
      </c>
      <c r="I21" s="9">
        <f>SUM(I15:I20)</f>
        <v>588</v>
      </c>
      <c r="J21" s="9">
        <f>SUM(E21,I21)</f>
        <v>1437</v>
      </c>
    </row>
  </sheetData>
  <mergeCells count="13">
    <mergeCell ref="A4:J4"/>
    <mergeCell ref="I13:I14"/>
    <mergeCell ref="B11:J11"/>
    <mergeCell ref="B12:E12"/>
    <mergeCell ref="F12:I12"/>
    <mergeCell ref="J12:J14"/>
    <mergeCell ref="B13:B14"/>
    <mergeCell ref="C13:C14"/>
    <mergeCell ref="E13:E14"/>
    <mergeCell ref="F13:F14"/>
    <mergeCell ref="G13:G14"/>
    <mergeCell ref="H13:H14"/>
    <mergeCell ref="D13:D1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&amp;C&amp;G&amp;R2/4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40"/>
  <sheetViews>
    <sheetView zoomScale="98" zoomScaleNormal="98" workbookViewId="0">
      <selection activeCell="G8" sqref="G8"/>
    </sheetView>
  </sheetViews>
  <sheetFormatPr baseColWidth="10" defaultColWidth="11.42578125" defaultRowHeight="12.75" x14ac:dyDescent="0.2"/>
  <cols>
    <col min="1" max="1" width="34.28515625" customWidth="1"/>
    <col min="2" max="2" width="17" customWidth="1"/>
    <col min="3" max="3" width="17.28515625" customWidth="1"/>
    <col min="5" max="5" width="15.140625" customWidth="1"/>
    <col min="6" max="6" width="13.85546875" customWidth="1"/>
  </cols>
  <sheetData>
    <row r="3" spans="1:8" x14ac:dyDescent="0.2">
      <c r="A3" s="144" t="s">
        <v>19</v>
      </c>
      <c r="B3" s="145"/>
      <c r="C3" s="145"/>
      <c r="D3" s="145"/>
      <c r="E3" s="145"/>
      <c r="F3" s="145"/>
      <c r="G3" s="145"/>
      <c r="H3" s="146"/>
    </row>
    <row r="4" spans="1:8" x14ac:dyDescent="0.2">
      <c r="A4" s="51"/>
      <c r="B4" s="51"/>
      <c r="C4" s="51"/>
      <c r="D4" s="51"/>
      <c r="E4" s="51"/>
      <c r="F4" s="51"/>
      <c r="G4" s="51"/>
      <c r="H4" s="51"/>
    </row>
    <row r="5" spans="1:8" ht="13.5" thickBot="1" x14ac:dyDescent="0.25"/>
    <row r="6" spans="1:8" ht="13.5" thickBot="1" x14ac:dyDescent="0.25">
      <c r="B6" s="154" t="s">
        <v>29</v>
      </c>
      <c r="C6" s="155"/>
      <c r="D6" s="156" t="s">
        <v>30</v>
      </c>
      <c r="E6" s="158" t="s">
        <v>31</v>
      </c>
      <c r="F6" s="150" t="s">
        <v>32</v>
      </c>
      <c r="G6" s="152" t="s">
        <v>33</v>
      </c>
    </row>
    <row r="7" spans="1:8" ht="25.5" x14ac:dyDescent="0.2">
      <c r="A7" s="16" t="s">
        <v>34</v>
      </c>
      <c r="B7" s="17" t="s">
        <v>35</v>
      </c>
      <c r="C7" s="18" t="s">
        <v>36</v>
      </c>
      <c r="D7" s="157"/>
      <c r="E7" s="159"/>
      <c r="F7" s="151"/>
      <c r="G7" s="153"/>
    </row>
    <row r="8" spans="1:8" x14ac:dyDescent="0.2">
      <c r="A8" s="19" t="s">
        <v>37</v>
      </c>
      <c r="B8" s="20">
        <v>558</v>
      </c>
      <c r="C8" s="21">
        <v>173</v>
      </c>
      <c r="D8" s="22">
        <v>56</v>
      </c>
      <c r="E8" s="23">
        <v>17</v>
      </c>
      <c r="F8" s="24">
        <v>6</v>
      </c>
      <c r="G8" s="25">
        <f>B8+C8+E8+F8</f>
        <v>754</v>
      </c>
    </row>
    <row r="9" spans="1:8" x14ac:dyDescent="0.2">
      <c r="A9" s="19" t="s">
        <v>38</v>
      </c>
      <c r="B9" s="20">
        <v>495</v>
      </c>
      <c r="C9" s="21">
        <v>113</v>
      </c>
      <c r="D9" s="22">
        <v>30</v>
      </c>
      <c r="E9" s="23">
        <v>11</v>
      </c>
      <c r="F9" s="24">
        <v>11</v>
      </c>
      <c r="G9" s="25">
        <f>B9+C9+E9+F9</f>
        <v>630</v>
      </c>
    </row>
    <row r="10" spans="1:8" x14ac:dyDescent="0.2">
      <c r="A10" s="19" t="s">
        <v>39</v>
      </c>
      <c r="B10" s="20">
        <v>740</v>
      </c>
      <c r="C10" s="21">
        <v>300</v>
      </c>
      <c r="D10" s="22">
        <v>53</v>
      </c>
      <c r="E10" s="23">
        <v>41</v>
      </c>
      <c r="F10" s="24">
        <v>9</v>
      </c>
      <c r="G10" s="25">
        <f>B10+C10+E10+F10</f>
        <v>1090</v>
      </c>
    </row>
    <row r="11" spans="1:8" x14ac:dyDescent="0.2">
      <c r="A11" s="19" t="s">
        <v>40</v>
      </c>
      <c r="B11" s="20">
        <v>463</v>
      </c>
      <c r="C11" s="21">
        <v>131</v>
      </c>
      <c r="D11" s="22">
        <v>32</v>
      </c>
      <c r="E11" s="23">
        <v>13</v>
      </c>
      <c r="F11" s="24">
        <v>8</v>
      </c>
      <c r="G11" s="25">
        <f t="shared" ref="G11:G27" si="0">B11+C11+E11+F11</f>
        <v>615</v>
      </c>
    </row>
    <row r="12" spans="1:8" x14ac:dyDescent="0.2">
      <c r="A12" s="19" t="s">
        <v>41</v>
      </c>
      <c r="B12" s="20">
        <v>600</v>
      </c>
      <c r="C12" s="21">
        <v>129</v>
      </c>
      <c r="D12" s="22">
        <v>38</v>
      </c>
      <c r="E12" s="23">
        <v>15</v>
      </c>
      <c r="F12" s="24">
        <v>8</v>
      </c>
      <c r="G12" s="25">
        <f t="shared" si="0"/>
        <v>752</v>
      </c>
    </row>
    <row r="13" spans="1:8" x14ac:dyDescent="0.2">
      <c r="A13" s="19" t="s">
        <v>42</v>
      </c>
      <c r="B13" s="20">
        <v>1069</v>
      </c>
      <c r="C13" s="21">
        <v>329</v>
      </c>
      <c r="D13" s="22">
        <v>76</v>
      </c>
      <c r="E13" s="23">
        <v>55</v>
      </c>
      <c r="F13" s="24">
        <v>18</v>
      </c>
      <c r="G13" s="25">
        <f t="shared" si="0"/>
        <v>1471</v>
      </c>
    </row>
    <row r="14" spans="1:8" x14ac:dyDescent="0.2">
      <c r="A14" s="19" t="s">
        <v>43</v>
      </c>
      <c r="B14" s="20">
        <v>530</v>
      </c>
      <c r="C14" s="21">
        <v>141</v>
      </c>
      <c r="D14" s="22">
        <v>30</v>
      </c>
      <c r="E14" s="23">
        <v>18</v>
      </c>
      <c r="F14" s="24">
        <v>11</v>
      </c>
      <c r="G14" s="25">
        <f t="shared" si="0"/>
        <v>700</v>
      </c>
    </row>
    <row r="15" spans="1:8" x14ac:dyDescent="0.2">
      <c r="A15" s="19" t="s">
        <v>44</v>
      </c>
      <c r="B15" s="20">
        <v>643</v>
      </c>
      <c r="C15" s="21">
        <v>149</v>
      </c>
      <c r="D15" s="22">
        <v>49</v>
      </c>
      <c r="E15" s="23">
        <v>14</v>
      </c>
      <c r="F15" s="24">
        <v>9</v>
      </c>
      <c r="G15" s="25">
        <f t="shared" si="0"/>
        <v>815</v>
      </c>
    </row>
    <row r="16" spans="1:8" x14ac:dyDescent="0.2">
      <c r="A16" s="19" t="s">
        <v>45</v>
      </c>
      <c r="B16" s="20">
        <v>596</v>
      </c>
      <c r="C16" s="21">
        <v>167</v>
      </c>
      <c r="D16" s="22">
        <v>37</v>
      </c>
      <c r="E16" s="23">
        <v>43</v>
      </c>
      <c r="F16" s="24">
        <v>12</v>
      </c>
      <c r="G16" s="25">
        <f t="shared" si="0"/>
        <v>818</v>
      </c>
    </row>
    <row r="17" spans="1:7" x14ac:dyDescent="0.2">
      <c r="A17" s="19" t="s">
        <v>46</v>
      </c>
      <c r="B17" s="20">
        <v>536</v>
      </c>
      <c r="C17" s="21">
        <v>208</v>
      </c>
      <c r="D17" s="22">
        <v>55</v>
      </c>
      <c r="E17" s="23">
        <v>46</v>
      </c>
      <c r="F17" s="24">
        <v>14</v>
      </c>
      <c r="G17" s="25">
        <f t="shared" si="0"/>
        <v>804</v>
      </c>
    </row>
    <row r="18" spans="1:7" x14ac:dyDescent="0.2">
      <c r="A18" s="19" t="s">
        <v>47</v>
      </c>
      <c r="B18" s="20">
        <v>452</v>
      </c>
      <c r="C18" s="21">
        <v>100</v>
      </c>
      <c r="D18" s="22">
        <v>48</v>
      </c>
      <c r="E18" s="23">
        <v>13</v>
      </c>
      <c r="F18" s="24">
        <v>7</v>
      </c>
      <c r="G18" s="25">
        <f t="shared" si="0"/>
        <v>572</v>
      </c>
    </row>
    <row r="19" spans="1:7" x14ac:dyDescent="0.2">
      <c r="A19" s="19" t="s">
        <v>48</v>
      </c>
      <c r="B19" s="20">
        <v>592</v>
      </c>
      <c r="C19" s="21">
        <v>250</v>
      </c>
      <c r="D19" s="22">
        <v>66</v>
      </c>
      <c r="E19" s="23">
        <v>27</v>
      </c>
      <c r="F19" s="24">
        <v>13</v>
      </c>
      <c r="G19" s="25">
        <f t="shared" si="0"/>
        <v>882</v>
      </c>
    </row>
    <row r="20" spans="1:7" x14ac:dyDescent="0.2">
      <c r="A20" s="19" t="s">
        <v>49</v>
      </c>
      <c r="B20" s="20">
        <v>706</v>
      </c>
      <c r="C20" s="21">
        <v>188</v>
      </c>
      <c r="D20" s="22">
        <v>62</v>
      </c>
      <c r="E20" s="23">
        <v>17</v>
      </c>
      <c r="F20" s="24">
        <v>8</v>
      </c>
      <c r="G20" s="25">
        <f t="shared" si="0"/>
        <v>919</v>
      </c>
    </row>
    <row r="21" spans="1:7" x14ac:dyDescent="0.2">
      <c r="A21" s="19" t="s">
        <v>50</v>
      </c>
      <c r="B21" s="20">
        <v>686</v>
      </c>
      <c r="C21" s="21">
        <v>198</v>
      </c>
      <c r="D21" s="22">
        <v>61</v>
      </c>
      <c r="E21" s="23">
        <v>19</v>
      </c>
      <c r="F21" s="24">
        <v>15</v>
      </c>
      <c r="G21" s="25">
        <f t="shared" si="0"/>
        <v>918</v>
      </c>
    </row>
    <row r="22" spans="1:7" x14ac:dyDescent="0.2">
      <c r="A22" s="19" t="s">
        <v>51</v>
      </c>
      <c r="B22" s="20">
        <v>752</v>
      </c>
      <c r="C22" s="21">
        <v>259</v>
      </c>
      <c r="D22" s="22">
        <v>57</v>
      </c>
      <c r="E22" s="23">
        <v>38</v>
      </c>
      <c r="F22" s="24">
        <v>10</v>
      </c>
      <c r="G22" s="25">
        <f t="shared" si="0"/>
        <v>1059</v>
      </c>
    </row>
    <row r="23" spans="1:7" x14ac:dyDescent="0.2">
      <c r="A23" s="19" t="s">
        <v>52</v>
      </c>
      <c r="B23" s="20">
        <v>344</v>
      </c>
      <c r="C23" s="21">
        <v>102</v>
      </c>
      <c r="D23" s="22">
        <v>21</v>
      </c>
      <c r="E23" s="23">
        <v>18</v>
      </c>
      <c r="F23" s="24">
        <v>7</v>
      </c>
      <c r="G23" s="25">
        <f t="shared" si="0"/>
        <v>471</v>
      </c>
    </row>
    <row r="24" spans="1:7" x14ac:dyDescent="0.2">
      <c r="A24" s="19" t="s">
        <v>53</v>
      </c>
      <c r="B24" s="20">
        <v>583</v>
      </c>
      <c r="C24" s="21">
        <v>269</v>
      </c>
      <c r="D24" s="22">
        <v>58</v>
      </c>
      <c r="E24" s="23">
        <v>66</v>
      </c>
      <c r="F24" s="24">
        <v>25</v>
      </c>
      <c r="G24" s="25">
        <f t="shared" si="0"/>
        <v>943</v>
      </c>
    </row>
    <row r="25" spans="1:7" x14ac:dyDescent="0.2">
      <c r="A25" s="19" t="s">
        <v>54</v>
      </c>
      <c r="B25" s="20">
        <v>727</v>
      </c>
      <c r="C25" s="21">
        <v>247</v>
      </c>
      <c r="D25" s="22">
        <v>67</v>
      </c>
      <c r="E25" s="23">
        <v>40</v>
      </c>
      <c r="F25" s="24">
        <v>11</v>
      </c>
      <c r="G25" s="25">
        <f t="shared" si="0"/>
        <v>1025</v>
      </c>
    </row>
    <row r="26" spans="1:7" x14ac:dyDescent="0.2">
      <c r="A26" s="19" t="s">
        <v>55</v>
      </c>
      <c r="B26" s="20">
        <v>565</v>
      </c>
      <c r="C26" s="21">
        <v>83</v>
      </c>
      <c r="D26" s="22">
        <v>33</v>
      </c>
      <c r="E26" s="23">
        <v>12</v>
      </c>
      <c r="F26" s="24">
        <v>3</v>
      </c>
      <c r="G26" s="25">
        <f t="shared" si="0"/>
        <v>663</v>
      </c>
    </row>
    <row r="27" spans="1:7" x14ac:dyDescent="0.2">
      <c r="A27" s="19" t="s">
        <v>33</v>
      </c>
      <c r="B27" s="26">
        <f>SUM(B8:B26)</f>
        <v>11637</v>
      </c>
      <c r="C27" s="27">
        <f>SUM(C8:C26)</f>
        <v>3536</v>
      </c>
      <c r="D27" s="28">
        <f>SUM(D8:D26)</f>
        <v>929</v>
      </c>
      <c r="E27" s="29">
        <f>SUM(E8:E26)</f>
        <v>523</v>
      </c>
      <c r="F27" s="30">
        <f>SUM(F8:F26)</f>
        <v>205</v>
      </c>
      <c r="G27" s="25">
        <f t="shared" si="0"/>
        <v>15901</v>
      </c>
    </row>
    <row r="28" spans="1:7" x14ac:dyDescent="0.2">
      <c r="A28" s="31"/>
      <c r="D28" s="32"/>
      <c r="F28" s="33"/>
      <c r="G28" s="33"/>
    </row>
    <row r="29" spans="1:7" x14ac:dyDescent="0.2">
      <c r="A29" s="19" t="s">
        <v>56</v>
      </c>
      <c r="B29" s="34">
        <v>12701</v>
      </c>
      <c r="C29" s="35">
        <v>5382</v>
      </c>
      <c r="D29" s="22">
        <v>1110</v>
      </c>
      <c r="E29" s="23">
        <v>685</v>
      </c>
      <c r="F29" s="24">
        <v>224</v>
      </c>
      <c r="G29" s="25">
        <f>B29+C29+E29+F29</f>
        <v>18992</v>
      </c>
    </row>
    <row r="30" spans="1:7" x14ac:dyDescent="0.2">
      <c r="A30" s="19" t="s">
        <v>57</v>
      </c>
      <c r="B30" s="34">
        <v>38</v>
      </c>
      <c r="C30" s="35">
        <v>17</v>
      </c>
      <c r="D30" s="22">
        <v>1</v>
      </c>
      <c r="E30" s="36">
        <v>0</v>
      </c>
      <c r="F30" s="24">
        <v>0</v>
      </c>
      <c r="G30" s="25">
        <f>B30+C30+E30+F30</f>
        <v>55</v>
      </c>
    </row>
    <row r="31" spans="1:7" x14ac:dyDescent="0.2">
      <c r="A31" s="31"/>
      <c r="B31" s="37"/>
      <c r="C31" s="37"/>
      <c r="D31" s="38"/>
      <c r="E31" s="37"/>
      <c r="F31" s="37"/>
      <c r="G31" s="39"/>
    </row>
    <row r="32" spans="1:7" ht="13.5" thickBot="1" x14ac:dyDescent="0.25">
      <c r="A32" s="40" t="s">
        <v>58</v>
      </c>
      <c r="B32" s="41">
        <f>B27+B29+B30</f>
        <v>24376</v>
      </c>
      <c r="C32" s="42">
        <f>C27+C29+C30</f>
        <v>8935</v>
      </c>
      <c r="D32" s="43">
        <f>D27+D29+D30</f>
        <v>2040</v>
      </c>
      <c r="E32" s="44">
        <f>E29+E27+E30</f>
        <v>1208</v>
      </c>
      <c r="F32" s="45">
        <f>F29+F27+F30</f>
        <v>429</v>
      </c>
      <c r="G32" s="46">
        <f>B32+C32+E32+F32</f>
        <v>34948</v>
      </c>
    </row>
    <row r="34" spans="2:2" x14ac:dyDescent="0.2">
      <c r="B34" s="11" t="s">
        <v>59</v>
      </c>
    </row>
    <row r="35" spans="2:2" ht="14.25" x14ac:dyDescent="0.2">
      <c r="B35" s="13" t="s">
        <v>60</v>
      </c>
    </row>
    <row r="36" spans="2:2" x14ac:dyDescent="0.2">
      <c r="B36" s="13" t="s">
        <v>61</v>
      </c>
    </row>
    <row r="37" spans="2:2" ht="14.25" x14ac:dyDescent="0.2">
      <c r="B37" s="13" t="s">
        <v>62</v>
      </c>
    </row>
    <row r="38" spans="2:2" x14ac:dyDescent="0.2">
      <c r="B38" t="s">
        <v>63</v>
      </c>
    </row>
    <row r="39" spans="2:2" x14ac:dyDescent="0.2">
      <c r="B39" s="13"/>
    </row>
    <row r="40" spans="2:2" x14ac:dyDescent="0.2">
      <c r="B40" s="13"/>
    </row>
  </sheetData>
  <mergeCells count="6">
    <mergeCell ref="A3:H3"/>
    <mergeCell ref="F6:F7"/>
    <mergeCell ref="G6:G7"/>
    <mergeCell ref="B6:C6"/>
    <mergeCell ref="D6:D7"/>
    <mergeCell ref="E6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&amp;C&amp;G&amp;R3/4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B44"/>
  <sheetViews>
    <sheetView workbookViewId="0">
      <pane xSplit="1" ySplit="9" topLeftCell="N10" activePane="bottomRight" state="frozen"/>
      <selection pane="topRight" activeCell="B1" sqref="B1"/>
      <selection pane="bottomLeft" activeCell="A9" sqref="A9"/>
      <selection pane="bottomRight" activeCell="AA11" sqref="AA11"/>
    </sheetView>
  </sheetViews>
  <sheetFormatPr baseColWidth="10" defaultColWidth="11.42578125" defaultRowHeight="12.75" x14ac:dyDescent="0.2"/>
  <cols>
    <col min="1" max="1" width="32.42578125" customWidth="1"/>
    <col min="2" max="4" width="6.5703125" hidden="1" customWidth="1"/>
    <col min="5" max="10" width="6" hidden="1" customWidth="1"/>
    <col min="11" max="12" width="6.85546875" hidden="1" customWidth="1"/>
    <col min="13" max="13" width="6.28515625" hidden="1" customWidth="1"/>
    <col min="14" max="15" width="12" bestFit="1" customWidth="1"/>
    <col min="16" max="17" width="11.140625" customWidth="1"/>
    <col min="18" max="19" width="12" bestFit="1" customWidth="1"/>
    <col min="20" max="20" width="11.42578125" customWidth="1"/>
    <col min="21" max="24" width="12" bestFit="1" customWidth="1"/>
    <col min="25" max="25" width="11.5703125" customWidth="1"/>
  </cols>
  <sheetData>
    <row r="3" spans="1:28" x14ac:dyDescent="0.2">
      <c r="A3" s="162" t="s">
        <v>64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8" x14ac:dyDescent="0.2">
      <c r="A4" s="162" t="s">
        <v>65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</row>
    <row r="5" spans="1:28" x14ac:dyDescent="0.2">
      <c r="A5" s="11"/>
    </row>
    <row r="6" spans="1:28" ht="13.5" thickBot="1" x14ac:dyDescent="0.25">
      <c r="A6" s="11"/>
      <c r="N6" s="138" t="s">
        <v>66</v>
      </c>
      <c r="O6" s="132"/>
    </row>
    <row r="7" spans="1:28" ht="13.5" thickBot="1" x14ac:dyDescent="0.25">
      <c r="K7" s="50">
        <f t="shared" ref="K7:P7" si="0">(K10-J10)/J10</f>
        <v>-1.0243380583043594E-2</v>
      </c>
      <c r="L7" s="50">
        <f t="shared" si="0"/>
        <v>-5.1882076363931147E-3</v>
      </c>
      <c r="M7" s="131">
        <f t="shared" si="0"/>
        <v>5.3510797229390193E-3</v>
      </c>
      <c r="N7" s="137">
        <f t="shared" si="0"/>
        <v>-5.1064519615259913E-3</v>
      </c>
      <c r="O7" s="133">
        <f t="shared" si="0"/>
        <v>-1.3741411617738912E-2</v>
      </c>
      <c r="P7" s="134">
        <f t="shared" si="0"/>
        <v>-1.0711237161659828E-2</v>
      </c>
      <c r="Q7" s="135">
        <f t="shared" ref="Q7:T7" si="1">(Q10-P10)/P10</f>
        <v>-1.9205076820307282E-2</v>
      </c>
      <c r="R7" s="135">
        <f t="shared" si="1"/>
        <v>-5.4202849196889717E-3</v>
      </c>
      <c r="S7" s="135">
        <f t="shared" si="1"/>
        <v>-4.479698690330128E-3</v>
      </c>
      <c r="T7" s="135">
        <f t="shared" si="1"/>
        <v>-9.1430209229005441E-3</v>
      </c>
      <c r="U7" s="135">
        <f>(U10-T10)/T10</f>
        <v>-1.1252205605854618E-2</v>
      </c>
      <c r="V7" s="135">
        <f>(V10-U10)/U10</f>
        <v>-3.1303024983909658E-3</v>
      </c>
      <c r="W7" s="135">
        <f>(W10-V10)/V10</f>
        <v>-1.317681584739545E-2</v>
      </c>
      <c r="X7" s="135">
        <f>(X10-W10)/W10</f>
        <v>1.2639029322548028E-2</v>
      </c>
      <c r="Y7" s="136">
        <f>(Y10-X10)/X10</f>
        <v>1.3744089747731345E-2</v>
      </c>
      <c r="AB7" s="111"/>
    </row>
    <row r="9" spans="1:28" ht="14.25" x14ac:dyDescent="0.2">
      <c r="A9" s="54" t="s">
        <v>67</v>
      </c>
      <c r="B9" s="55">
        <v>2001</v>
      </c>
      <c r="C9" s="55">
        <v>2002</v>
      </c>
      <c r="D9" s="55">
        <v>2003</v>
      </c>
      <c r="E9" s="55">
        <v>2004</v>
      </c>
      <c r="F9" s="55">
        <v>2005</v>
      </c>
      <c r="G9" s="55">
        <v>2006</v>
      </c>
      <c r="H9" s="55">
        <v>2007</v>
      </c>
      <c r="I9" s="55">
        <v>2008</v>
      </c>
      <c r="J9" s="55">
        <v>2009</v>
      </c>
      <c r="K9" s="55">
        <v>2010</v>
      </c>
      <c r="L9" s="55">
        <v>2011</v>
      </c>
      <c r="M9" s="55">
        <v>2012</v>
      </c>
      <c r="N9" s="55">
        <v>2013</v>
      </c>
      <c r="O9" s="55">
        <v>2014</v>
      </c>
      <c r="P9" s="55">
        <v>2015</v>
      </c>
      <c r="Q9" s="55">
        <v>2016</v>
      </c>
      <c r="R9" s="55">
        <v>2017</v>
      </c>
      <c r="S9" s="56" t="s">
        <v>68</v>
      </c>
      <c r="T9" s="56" t="s">
        <v>69</v>
      </c>
      <c r="U9" s="56" t="s">
        <v>70</v>
      </c>
      <c r="V9" s="56" t="s">
        <v>71</v>
      </c>
      <c r="W9" s="56" t="s">
        <v>72</v>
      </c>
      <c r="X9" s="56" t="s">
        <v>73</v>
      </c>
      <c r="Y9" s="56" t="s">
        <v>74</v>
      </c>
      <c r="AB9" s="112"/>
    </row>
    <row r="10" spans="1:28" x14ac:dyDescent="0.2">
      <c r="A10" s="57" t="s">
        <v>75</v>
      </c>
      <c r="B10" s="58">
        <v>34227</v>
      </c>
      <c r="C10" s="58">
        <v>35270</v>
      </c>
      <c r="D10" s="58">
        <v>35539</v>
      </c>
      <c r="E10" s="58">
        <v>36148</v>
      </c>
      <c r="F10" s="58">
        <v>36503</v>
      </c>
      <c r="G10" s="58">
        <v>37009</v>
      </c>
      <c r="H10" s="58">
        <v>37301</v>
      </c>
      <c r="I10" s="58">
        <v>37307</v>
      </c>
      <c r="J10" s="57">
        <v>37390</v>
      </c>
      <c r="K10" s="57">
        <v>37007</v>
      </c>
      <c r="L10" s="57">
        <v>36815</v>
      </c>
      <c r="M10" s="57">
        <v>37012</v>
      </c>
      <c r="N10" s="79">
        <v>36823</v>
      </c>
      <c r="O10" s="79">
        <f>SUM(O11:O12)</f>
        <v>36317</v>
      </c>
      <c r="P10" s="80">
        <v>35928</v>
      </c>
      <c r="Q10" s="79">
        <f t="shared" ref="Q10" si="2">SUM(Q11:Q12)</f>
        <v>35238</v>
      </c>
      <c r="R10" s="79">
        <v>35047</v>
      </c>
      <c r="S10" s="79">
        <v>34890</v>
      </c>
      <c r="T10" s="79">
        <v>34571</v>
      </c>
      <c r="U10" s="79">
        <f>'[1]CARTES ATTRIBUEES 2020'!E7</f>
        <v>34182</v>
      </c>
      <c r="V10" s="79">
        <v>34075</v>
      </c>
      <c r="W10" s="79">
        <v>33626</v>
      </c>
      <c r="X10" s="79">
        <v>34051</v>
      </c>
      <c r="Y10" s="79">
        <f>'CARTES ATTRIBUEES 2024'!E7</f>
        <v>34519</v>
      </c>
      <c r="Z10" s="49"/>
      <c r="AB10" s="11"/>
    </row>
    <row r="11" spans="1:28" x14ac:dyDescent="0.2">
      <c r="A11" s="12" t="s">
        <v>2</v>
      </c>
      <c r="B11" s="10">
        <v>20372</v>
      </c>
      <c r="C11" s="10">
        <v>20785</v>
      </c>
      <c r="D11" s="10">
        <v>20817</v>
      </c>
      <c r="E11" s="10">
        <v>20984</v>
      </c>
      <c r="F11" s="10">
        <v>21028</v>
      </c>
      <c r="G11" s="10">
        <v>21105</v>
      </c>
      <c r="H11" s="10">
        <v>21131</v>
      </c>
      <c r="I11" s="10">
        <v>20945</v>
      </c>
      <c r="J11" s="14">
        <v>20773</v>
      </c>
      <c r="K11" s="14">
        <v>20369</v>
      </c>
      <c r="L11" s="14">
        <v>20107</v>
      </c>
      <c r="M11" s="14">
        <v>20079</v>
      </c>
      <c r="N11" s="81">
        <v>19864</v>
      </c>
      <c r="O11" s="81">
        <v>19491</v>
      </c>
      <c r="P11" s="81">
        <v>19235</v>
      </c>
      <c r="Q11" s="81">
        <f>'[2]CARTES ATTRIBUEES 2016'!B11</f>
        <v>18792</v>
      </c>
      <c r="R11" s="81">
        <v>18616</v>
      </c>
      <c r="S11" s="81">
        <v>18431</v>
      </c>
      <c r="T11" s="81">
        <v>18139</v>
      </c>
      <c r="U11" s="81">
        <f>'[1]CARTES ATTRIBUEES 2020'!B7</f>
        <v>17912</v>
      </c>
      <c r="V11" s="81">
        <v>17756</v>
      </c>
      <c r="W11" s="81">
        <v>17431</v>
      </c>
      <c r="X11" s="81">
        <v>17573</v>
      </c>
      <c r="Y11" s="81">
        <f>'CARTES ATTRIBUEES 2024'!B7</f>
        <v>17757</v>
      </c>
      <c r="Z11" s="49"/>
      <c r="AB11" s="15"/>
    </row>
    <row r="12" spans="1:28" x14ac:dyDescent="0.2">
      <c r="A12" s="12" t="s">
        <v>3</v>
      </c>
      <c r="B12" s="10">
        <v>13855</v>
      </c>
      <c r="C12" s="10">
        <v>14485</v>
      </c>
      <c r="D12" s="10">
        <v>14722</v>
      </c>
      <c r="E12" s="10">
        <v>15164</v>
      </c>
      <c r="F12" s="10">
        <v>15475</v>
      </c>
      <c r="G12" s="10">
        <v>15904</v>
      </c>
      <c r="H12" s="10">
        <v>16170</v>
      </c>
      <c r="I12" s="10">
        <v>16362</v>
      </c>
      <c r="J12" s="14">
        <v>16617</v>
      </c>
      <c r="K12" s="14">
        <v>16638</v>
      </c>
      <c r="L12" s="14">
        <v>16708</v>
      </c>
      <c r="M12" s="14">
        <v>16933</v>
      </c>
      <c r="N12" s="81">
        <v>16959</v>
      </c>
      <c r="O12" s="81">
        <v>16826</v>
      </c>
      <c r="P12" s="81">
        <v>16693</v>
      </c>
      <c r="Q12" s="81">
        <f>'[2]CARTES ATTRIBUEES 2016'!C11</f>
        <v>16446</v>
      </c>
      <c r="R12" s="81">
        <v>16431</v>
      </c>
      <c r="S12" s="81">
        <v>16459</v>
      </c>
      <c r="T12" s="81">
        <v>16432</v>
      </c>
      <c r="U12" s="81">
        <f>'[1]CARTES ATTRIBUEES 2020'!C7</f>
        <v>16212</v>
      </c>
      <c r="V12" s="81">
        <v>16242</v>
      </c>
      <c r="W12" s="81">
        <v>16107</v>
      </c>
      <c r="X12" s="81">
        <v>16383</v>
      </c>
      <c r="Y12" s="81">
        <f>'CARTES ATTRIBUEES 2024'!C7</f>
        <v>16658</v>
      </c>
      <c r="AB12" s="15"/>
    </row>
    <row r="13" spans="1:28" x14ac:dyDescent="0.2">
      <c r="A13" s="12" t="s">
        <v>4</v>
      </c>
      <c r="B13" s="10"/>
      <c r="C13" s="10"/>
      <c r="D13" s="10"/>
      <c r="E13" s="10"/>
      <c r="F13" s="10"/>
      <c r="G13" s="10"/>
      <c r="H13" s="10"/>
      <c r="I13" s="10"/>
      <c r="J13" s="14"/>
      <c r="K13" s="14"/>
      <c r="L13" s="14"/>
      <c r="M13" s="14"/>
      <c r="N13" s="81"/>
      <c r="O13" s="81"/>
      <c r="P13" s="81"/>
      <c r="Q13" s="81"/>
      <c r="R13" s="81"/>
      <c r="S13" s="81"/>
      <c r="T13" s="82"/>
      <c r="U13" s="81">
        <f>'[1]CARTES ATTRIBUEES 2020'!D7</f>
        <v>58</v>
      </c>
      <c r="V13" s="81">
        <v>77</v>
      </c>
      <c r="W13" s="81">
        <v>88</v>
      </c>
      <c r="X13" s="81">
        <v>95</v>
      </c>
      <c r="Y13" s="81">
        <f>'CARTES ATTRIBUEES 2024'!D7</f>
        <v>104</v>
      </c>
      <c r="AB13" s="15"/>
    </row>
    <row r="14" spans="1:28" x14ac:dyDescent="0.2">
      <c r="A14" s="59" t="s">
        <v>76</v>
      </c>
      <c r="B14" s="60">
        <v>31446</v>
      </c>
      <c r="C14" s="60">
        <v>32963</v>
      </c>
      <c r="D14" s="60">
        <v>33662</v>
      </c>
      <c r="E14" s="60">
        <v>34197</v>
      </c>
      <c r="F14" s="60">
        <v>34524</v>
      </c>
      <c r="G14" s="60">
        <v>34847</v>
      </c>
      <c r="H14" s="60">
        <v>35192</v>
      </c>
      <c r="I14" s="60">
        <v>35303</v>
      </c>
      <c r="J14" s="60">
        <v>35366</v>
      </c>
      <c r="K14" s="60">
        <v>35185</v>
      </c>
      <c r="L14" s="59">
        <v>34961</v>
      </c>
      <c r="M14" s="59">
        <v>35019</v>
      </c>
      <c r="N14" s="83">
        <v>35107</v>
      </c>
      <c r="O14" s="83">
        <v>34569</v>
      </c>
      <c r="P14" s="84">
        <v>34256</v>
      </c>
      <c r="Q14" s="83">
        <f>'[2]CARTES ATTRIBUEES 2016'!D33</f>
        <v>33725</v>
      </c>
      <c r="R14" s="83">
        <v>33374</v>
      </c>
      <c r="S14" s="83">
        <v>33102</v>
      </c>
      <c r="T14" s="84">
        <v>32814</v>
      </c>
      <c r="U14" s="83">
        <f>'[1]CARTES ATTRIBUEES 2020'!E25</f>
        <v>32829</v>
      </c>
      <c r="V14" s="83">
        <v>32213</v>
      </c>
      <c r="W14" s="83">
        <v>31676</v>
      </c>
      <c r="X14" s="83">
        <v>31895</v>
      </c>
      <c r="Y14" s="83">
        <f>'CARTES ATTRIBUEES 2024'!E16</f>
        <v>32479</v>
      </c>
      <c r="AB14" s="11"/>
    </row>
    <row r="15" spans="1:28" x14ac:dyDescent="0.2">
      <c r="A15" s="59" t="s">
        <v>77</v>
      </c>
      <c r="B15" s="60">
        <v>2781</v>
      </c>
      <c r="C15" s="60">
        <v>2307</v>
      </c>
      <c r="D15" s="60">
        <v>1877</v>
      </c>
      <c r="E15" s="60">
        <v>1951</v>
      </c>
      <c r="F15" s="60">
        <v>1979</v>
      </c>
      <c r="G15" s="60">
        <v>2162</v>
      </c>
      <c r="H15" s="60">
        <v>2109</v>
      </c>
      <c r="I15" s="60">
        <v>2004</v>
      </c>
      <c r="J15" s="60">
        <v>2024</v>
      </c>
      <c r="K15" s="60">
        <v>1822</v>
      </c>
      <c r="L15" s="59">
        <v>1854</v>
      </c>
      <c r="M15" s="59">
        <v>1993</v>
      </c>
      <c r="N15" s="83">
        <v>1716</v>
      </c>
      <c r="O15" s="83">
        <v>1748</v>
      </c>
      <c r="P15" s="84">
        <v>1672</v>
      </c>
      <c r="Q15" s="83">
        <f>'[2]CARTES ATTRIBUEES 2016'!D20</f>
        <v>1513</v>
      </c>
      <c r="R15" s="83">
        <v>1673</v>
      </c>
      <c r="S15" s="83">
        <v>1788</v>
      </c>
      <c r="T15" s="84">
        <v>1757</v>
      </c>
      <c r="U15" s="83">
        <f>'[1]CARTES ATTRIBUEES 2020'!E14</f>
        <v>1353</v>
      </c>
      <c r="V15" s="83">
        <v>1862</v>
      </c>
      <c r="W15" s="85">
        <v>1950</v>
      </c>
      <c r="X15" s="83">
        <v>2156</v>
      </c>
      <c r="Y15" s="83">
        <f>'CARTES ATTRIBUEES 2024'!E9</f>
        <v>2040</v>
      </c>
      <c r="AB15" s="11"/>
    </row>
    <row r="16" spans="1:28" x14ac:dyDescent="0.2">
      <c r="A16" s="12" t="s">
        <v>78</v>
      </c>
      <c r="B16" s="10" t="s">
        <v>79</v>
      </c>
      <c r="C16" s="10" t="s">
        <v>80</v>
      </c>
      <c r="D16" s="10" t="s">
        <v>81</v>
      </c>
      <c r="E16" s="14">
        <v>294</v>
      </c>
      <c r="F16" s="14">
        <v>303</v>
      </c>
      <c r="G16" s="14">
        <v>322</v>
      </c>
      <c r="H16" s="14">
        <v>307</v>
      </c>
      <c r="I16" s="14">
        <v>295</v>
      </c>
      <c r="J16" s="14">
        <v>265</v>
      </c>
      <c r="K16" s="14">
        <v>225</v>
      </c>
      <c r="L16" s="14">
        <v>258</v>
      </c>
      <c r="M16" s="14">
        <v>293</v>
      </c>
      <c r="N16" s="81">
        <v>286</v>
      </c>
      <c r="O16" s="81">
        <v>284</v>
      </c>
      <c r="P16" s="81">
        <v>311</v>
      </c>
      <c r="Q16" s="81">
        <f>'[2]CARTES ATTRIBUEES 2016'!B20</f>
        <v>274</v>
      </c>
      <c r="R16" s="81">
        <v>303</v>
      </c>
      <c r="S16" s="81">
        <v>284</v>
      </c>
      <c r="T16" s="81">
        <v>284</v>
      </c>
      <c r="U16" s="86">
        <v>373</v>
      </c>
      <c r="V16" s="86">
        <v>431</v>
      </c>
      <c r="W16" s="86">
        <v>316</v>
      </c>
      <c r="X16" s="86">
        <v>309</v>
      </c>
      <c r="Y16" s="86">
        <f>'CARTES ATTRIBUEES 2024'!E14</f>
        <v>246</v>
      </c>
      <c r="AB16" s="113"/>
    </row>
    <row r="17" spans="1:28" x14ac:dyDescent="0.2">
      <c r="A17" s="9" t="s">
        <v>82</v>
      </c>
      <c r="B17" s="10">
        <v>24895</v>
      </c>
      <c r="C17" s="10">
        <v>25701</v>
      </c>
      <c r="D17" s="10">
        <v>26420</v>
      </c>
      <c r="E17" s="10">
        <v>26946</v>
      </c>
      <c r="F17" s="10">
        <v>27337</v>
      </c>
      <c r="G17" s="10">
        <v>27679</v>
      </c>
      <c r="H17" s="10">
        <v>27978</v>
      </c>
      <c r="I17" s="10">
        <v>26142</v>
      </c>
      <c r="J17" s="10">
        <v>27927</v>
      </c>
      <c r="K17" s="10">
        <v>27751</v>
      </c>
      <c r="L17" s="10">
        <v>27614</v>
      </c>
      <c r="M17" s="10">
        <v>27425</v>
      </c>
      <c r="N17" s="87">
        <v>27324</v>
      </c>
      <c r="O17" s="87">
        <f>61+25090+725+733+535</f>
        <v>27144</v>
      </c>
      <c r="P17" s="87">
        <v>26850</v>
      </c>
      <c r="Q17" s="87">
        <f>'[2]CARTES ATTRIBUEES 2016'!D15+'[2]CARTES ATTRIBUEES 2016'!D24+'[2]CARTES ATTRIBUEES 2016'!D29+'[2]CARTES ATTRIBUEES 2016'!D31</f>
        <v>26426</v>
      </c>
      <c r="R17" s="87">
        <v>26183</v>
      </c>
      <c r="S17" s="87">
        <v>25897</v>
      </c>
      <c r="T17" s="88">
        <v>25460</v>
      </c>
      <c r="U17" s="89">
        <v>25621</v>
      </c>
      <c r="V17" s="89">
        <v>24898</v>
      </c>
      <c r="W17" s="89">
        <v>23976</v>
      </c>
      <c r="X17" s="89">
        <v>24013</v>
      </c>
      <c r="Y17" s="89">
        <f>'CARTES ATTRIBUEES 2024'!E11+'CARTES ATTRIBUEES 2024'!E18+'CARTES ATTRIBUEES 2024'!E21+'CARTES ATTRIBUEES 2024'!E22</f>
        <v>24295</v>
      </c>
      <c r="AB17" s="13"/>
    </row>
    <row r="18" spans="1:28" x14ac:dyDescent="0.2">
      <c r="A18" s="9" t="s">
        <v>83</v>
      </c>
      <c r="B18" s="10">
        <v>4795</v>
      </c>
      <c r="C18" s="10">
        <v>5006</v>
      </c>
      <c r="D18" s="10">
        <v>5224</v>
      </c>
      <c r="E18" s="10">
        <v>5552</v>
      </c>
      <c r="F18" s="10">
        <v>5639</v>
      </c>
      <c r="G18" s="10">
        <v>5578</v>
      </c>
      <c r="H18" s="10">
        <v>5601</v>
      </c>
      <c r="I18" s="10">
        <v>5559</v>
      </c>
      <c r="J18" s="10">
        <v>5745</v>
      </c>
      <c r="K18" s="10">
        <v>5776</v>
      </c>
      <c r="L18" s="10">
        <v>5862</v>
      </c>
      <c r="M18" s="10">
        <v>5994</v>
      </c>
      <c r="N18" s="87">
        <v>6098</v>
      </c>
      <c r="O18" s="87">
        <f>115+5802</f>
        <v>5917</v>
      </c>
      <c r="P18" s="87">
        <v>6000</v>
      </c>
      <c r="Q18" s="87">
        <f>'[2]CARTES ATTRIBUEES 2016'!D18+'[2]CARTES ATTRIBUEES 2016'!D27</f>
        <v>6009</v>
      </c>
      <c r="R18" s="87">
        <v>5940</v>
      </c>
      <c r="S18" s="87">
        <v>5878</v>
      </c>
      <c r="T18" s="88">
        <v>5837</v>
      </c>
      <c r="U18" s="89">
        <f>'[1]CARTES ATTRIBUEES 2020'!E20+'[1]CARTES ATTRIBUEES 2020'!E13</f>
        <v>6594</v>
      </c>
      <c r="V18" s="89">
        <v>6499</v>
      </c>
      <c r="W18" s="89">
        <v>6084</v>
      </c>
      <c r="X18" s="89">
        <v>6291</v>
      </c>
      <c r="Y18" s="89">
        <f>'CARTES ATTRIBUEES 2024'!E20+'CARTES ATTRIBUEES 2024'!E13</f>
        <v>6441</v>
      </c>
      <c r="AB18" s="13"/>
    </row>
    <row r="19" spans="1:28" x14ac:dyDescent="0.2">
      <c r="A19" s="9" t="s">
        <v>84</v>
      </c>
      <c r="B19" s="10">
        <v>3461</v>
      </c>
      <c r="C19" s="10">
        <v>3339</v>
      </c>
      <c r="D19" s="10">
        <v>2745</v>
      </c>
      <c r="E19" s="10">
        <v>2443</v>
      </c>
      <c r="F19" s="10">
        <v>3527</v>
      </c>
      <c r="G19" s="10">
        <v>2405</v>
      </c>
      <c r="H19" s="10">
        <v>2463</v>
      </c>
      <c r="I19" s="10">
        <v>2500</v>
      </c>
      <c r="J19" s="10">
        <v>2196</v>
      </c>
      <c r="K19" s="10">
        <v>1807</v>
      </c>
      <c r="L19" s="10">
        <v>1598</v>
      </c>
      <c r="M19" s="10">
        <v>1654</v>
      </c>
      <c r="N19" s="87">
        <v>1566</v>
      </c>
      <c r="O19" s="87">
        <f>546+899</f>
        <v>1445</v>
      </c>
      <c r="P19" s="87">
        <v>1310</v>
      </c>
      <c r="Q19" s="87">
        <f>'[2]CARTES ATTRIBUEES 2016'!D14+'[2]CARTES ATTRIBUEES 2016'!D23</f>
        <v>1089</v>
      </c>
      <c r="R19" s="87">
        <v>1119</v>
      </c>
      <c r="S19" s="87">
        <v>1160</v>
      </c>
      <c r="T19" s="88">
        <v>1227</v>
      </c>
      <c r="U19" s="89">
        <f>'[1]CARTES ATTRIBUEES 2020'!E10+'[1]CARTES ATTRIBUEES 2020'!E17</f>
        <v>699</v>
      </c>
      <c r="V19" s="89">
        <v>881</v>
      </c>
      <c r="W19" s="89">
        <v>1144</v>
      </c>
      <c r="X19" s="89">
        <v>1268</v>
      </c>
      <c r="Y19" s="89">
        <f>'CARTES ATTRIBUEES 2024'!E10+'CARTES ATTRIBUEES 2024'!E17</f>
        <v>1289</v>
      </c>
      <c r="AB19" s="13"/>
    </row>
    <row r="20" spans="1:28" x14ac:dyDescent="0.2">
      <c r="A20" s="9" t="s">
        <v>85</v>
      </c>
      <c r="B20" s="10">
        <v>1076</v>
      </c>
      <c r="C20" s="10">
        <v>1224</v>
      </c>
      <c r="D20" s="10">
        <v>1150</v>
      </c>
      <c r="E20" s="10">
        <v>1207</v>
      </c>
      <c r="F20" s="10">
        <v>1250</v>
      </c>
      <c r="G20" s="10">
        <v>1347</v>
      </c>
      <c r="H20" s="10">
        <v>1259</v>
      </c>
      <c r="I20" s="10">
        <v>1219</v>
      </c>
      <c r="J20" s="10">
        <v>1522</v>
      </c>
      <c r="K20" s="10">
        <v>1673</v>
      </c>
      <c r="L20" s="10">
        <v>1741</v>
      </c>
      <c r="M20" s="10">
        <v>1939</v>
      </c>
      <c r="N20" s="87">
        <v>1835</v>
      </c>
      <c r="O20" s="87">
        <f>1026+785</f>
        <v>1811</v>
      </c>
      <c r="P20" s="87">
        <v>1768</v>
      </c>
      <c r="Q20" s="87">
        <f>'[2]CARTES ATTRIBUEES 2016'!D17+'[2]CARTES ATTRIBUEES 2016'!D26</f>
        <v>1714</v>
      </c>
      <c r="R20" s="87">
        <v>1805</v>
      </c>
      <c r="S20" s="87">
        <v>1955</v>
      </c>
      <c r="T20" s="88">
        <v>2047</v>
      </c>
      <c r="U20" s="89">
        <f>'[1]CARTES ATTRIBUEES 2020'!E12+'[1]CARTES ATTRIBUEES 2020'!E19</f>
        <v>1268</v>
      </c>
      <c r="V20" s="89">
        <v>1797</v>
      </c>
      <c r="W20" s="89">
        <v>2333</v>
      </c>
      <c r="X20" s="89">
        <v>2479</v>
      </c>
      <c r="Y20" s="89">
        <f>'CARTES ATTRIBUEES 2024'!E12+'CARTES ATTRIBUEES 2024'!E19</f>
        <v>2494</v>
      </c>
      <c r="AB20" s="13"/>
    </row>
    <row r="21" spans="1:28" x14ac:dyDescent="0.2">
      <c r="A21" s="12" t="s">
        <v>86</v>
      </c>
      <c r="B21" s="10" t="s">
        <v>87</v>
      </c>
      <c r="C21" s="10" t="s">
        <v>88</v>
      </c>
      <c r="D21" s="10" t="s">
        <v>89</v>
      </c>
      <c r="E21" s="14">
        <v>1754</v>
      </c>
      <c r="F21" s="14">
        <v>1582</v>
      </c>
      <c r="G21" s="14">
        <v>1503</v>
      </c>
      <c r="H21" s="14">
        <v>1312</v>
      </c>
      <c r="I21" s="14">
        <v>1342</v>
      </c>
      <c r="J21" s="14">
        <v>1416</v>
      </c>
      <c r="K21" s="14">
        <v>1520</v>
      </c>
      <c r="L21" s="14">
        <v>1576</v>
      </c>
      <c r="M21" s="14">
        <v>1504</v>
      </c>
      <c r="N21" s="81">
        <v>1430</v>
      </c>
      <c r="O21" s="81">
        <v>1458</v>
      </c>
      <c r="P21" s="81">
        <v>1483</v>
      </c>
      <c r="Q21" s="81">
        <f>'[2]CARTES ATTRIBUEES 2016'!D29</f>
        <v>1471</v>
      </c>
      <c r="R21" s="81">
        <v>1439</v>
      </c>
      <c r="S21" s="81">
        <v>1348</v>
      </c>
      <c r="T21" s="81">
        <v>1249</v>
      </c>
      <c r="U21" s="81">
        <f>'[1]CARTES ATTRIBUEES 2020'!E21</f>
        <v>1582</v>
      </c>
      <c r="V21" s="81">
        <v>1613</v>
      </c>
      <c r="W21" s="81">
        <v>1296</v>
      </c>
      <c r="X21" s="81">
        <v>1233</v>
      </c>
      <c r="Y21" s="81">
        <f>'CARTES ATTRIBUEES 2024'!E21</f>
        <v>1208</v>
      </c>
      <c r="AB21" s="15"/>
    </row>
    <row r="22" spans="1:28" x14ac:dyDescent="0.2">
      <c r="A22" s="12" t="s">
        <v>90</v>
      </c>
      <c r="B22" s="10" t="s">
        <v>91</v>
      </c>
      <c r="C22" s="10" t="s">
        <v>92</v>
      </c>
      <c r="D22" s="10" t="s">
        <v>93</v>
      </c>
      <c r="E22" s="14">
        <v>492</v>
      </c>
      <c r="F22" s="14">
        <v>479</v>
      </c>
      <c r="G22" s="14">
        <v>506</v>
      </c>
      <c r="H22" s="14">
        <v>521</v>
      </c>
      <c r="I22" s="14">
        <v>545</v>
      </c>
      <c r="J22" s="14">
        <v>553</v>
      </c>
      <c r="K22" s="14">
        <v>537</v>
      </c>
      <c r="L22" s="14">
        <v>547</v>
      </c>
      <c r="M22" s="14">
        <v>567</v>
      </c>
      <c r="N22" s="81">
        <v>571</v>
      </c>
      <c r="O22" s="81">
        <v>535</v>
      </c>
      <c r="P22" s="81">
        <v>505</v>
      </c>
      <c r="Q22" s="81">
        <f>'[2]CARTES ATTRIBUEES 2016'!D31</f>
        <v>502</v>
      </c>
      <c r="R22" s="81">
        <v>495</v>
      </c>
      <c r="S22" s="81">
        <v>470</v>
      </c>
      <c r="T22" s="81">
        <v>456</v>
      </c>
      <c r="U22" s="81">
        <f>'[1]CARTES ATTRIBUEES 2020'!E23</f>
        <v>461</v>
      </c>
      <c r="V22" s="81">
        <v>436</v>
      </c>
      <c r="W22" s="81">
        <v>370</v>
      </c>
      <c r="X22" s="81">
        <v>345</v>
      </c>
      <c r="Y22" s="81">
        <f>'CARTES ATTRIBUEES 2024'!E22</f>
        <v>369</v>
      </c>
      <c r="AB22" s="15"/>
    </row>
    <row r="23" spans="1:28" x14ac:dyDescent="0.2">
      <c r="A23" s="57" t="s">
        <v>94</v>
      </c>
      <c r="B23" s="57"/>
      <c r="C23" s="57"/>
      <c r="D23" s="57"/>
      <c r="E23" s="57"/>
      <c r="F23" s="57"/>
      <c r="G23" s="57"/>
      <c r="H23" s="57"/>
      <c r="I23" s="57"/>
      <c r="J23" s="57">
        <f>J24+J25</f>
        <v>451</v>
      </c>
      <c r="K23" s="57">
        <f t="shared" ref="K23:S23" si="3">K24+K25</f>
        <v>365</v>
      </c>
      <c r="L23" s="57">
        <f t="shared" si="3"/>
        <v>393</v>
      </c>
      <c r="M23" s="57">
        <f t="shared" si="3"/>
        <v>372</v>
      </c>
      <c r="N23" s="79">
        <f t="shared" si="3"/>
        <v>340</v>
      </c>
      <c r="O23" s="79">
        <f t="shared" si="3"/>
        <v>375</v>
      </c>
      <c r="P23" s="79">
        <f t="shared" si="3"/>
        <v>423</v>
      </c>
      <c r="Q23" s="79">
        <f t="shared" si="3"/>
        <v>359</v>
      </c>
      <c r="R23" s="79">
        <f t="shared" si="3"/>
        <v>375</v>
      </c>
      <c r="S23" s="79">
        <f t="shared" si="3"/>
        <v>407</v>
      </c>
      <c r="T23" s="79">
        <v>449</v>
      </c>
      <c r="U23" s="79">
        <f>'[1]CARTES ATTRIBUEES 2020'!E27</f>
        <v>385</v>
      </c>
      <c r="V23" s="79">
        <v>401</v>
      </c>
      <c r="W23" s="90">
        <v>417</v>
      </c>
      <c r="X23" s="79">
        <v>393</v>
      </c>
      <c r="Y23" s="79">
        <f>'CARTES ATTRIBUEES 2024'!E24</f>
        <v>429</v>
      </c>
      <c r="AB23" s="11"/>
    </row>
    <row r="24" spans="1:28" x14ac:dyDescent="0.2">
      <c r="A24" s="12" t="s">
        <v>2</v>
      </c>
      <c r="B24" s="10"/>
      <c r="C24" s="10"/>
      <c r="D24" s="10"/>
      <c r="E24" s="10"/>
      <c r="F24" s="10"/>
      <c r="G24" s="10"/>
      <c r="H24" s="10"/>
      <c r="I24" s="10"/>
      <c r="J24" s="14">
        <v>298</v>
      </c>
      <c r="K24" s="14">
        <v>237</v>
      </c>
      <c r="L24" s="14">
        <v>267</v>
      </c>
      <c r="M24" s="14">
        <v>231</v>
      </c>
      <c r="N24" s="81">
        <v>236</v>
      </c>
      <c r="O24" s="81">
        <v>252</v>
      </c>
      <c r="P24" s="81">
        <v>264</v>
      </c>
      <c r="Q24" s="81">
        <v>226</v>
      </c>
      <c r="R24" s="81">
        <v>241</v>
      </c>
      <c r="S24" s="81">
        <v>256</v>
      </c>
      <c r="T24" s="81">
        <v>279</v>
      </c>
      <c r="U24" s="86">
        <f>'[1]CARTES ATTRIBUEES 2020'!B27</f>
        <v>252</v>
      </c>
      <c r="V24" s="86">
        <v>256</v>
      </c>
      <c r="W24" s="86">
        <v>256</v>
      </c>
      <c r="X24" s="86">
        <v>221</v>
      </c>
      <c r="Y24" s="86">
        <f>'CARTES ATTRIBUEES 2024'!B24</f>
        <v>266</v>
      </c>
      <c r="AB24" s="113"/>
    </row>
    <row r="25" spans="1:28" x14ac:dyDescent="0.2">
      <c r="A25" s="12" t="s">
        <v>3</v>
      </c>
      <c r="B25" s="10"/>
      <c r="C25" s="10"/>
      <c r="D25" s="10"/>
      <c r="E25" s="10"/>
      <c r="F25" s="10"/>
      <c r="G25" s="10"/>
      <c r="H25" s="10"/>
      <c r="I25" s="10"/>
      <c r="J25" s="14">
        <v>153</v>
      </c>
      <c r="K25" s="14">
        <v>128</v>
      </c>
      <c r="L25" s="14">
        <v>126</v>
      </c>
      <c r="M25" s="14">
        <v>141</v>
      </c>
      <c r="N25" s="81">
        <v>104</v>
      </c>
      <c r="O25" s="81">
        <v>123</v>
      </c>
      <c r="P25" s="81">
        <v>159</v>
      </c>
      <c r="Q25" s="81">
        <v>133</v>
      </c>
      <c r="R25" s="81">
        <v>134</v>
      </c>
      <c r="S25" s="81">
        <v>151</v>
      </c>
      <c r="T25" s="86">
        <v>170</v>
      </c>
      <c r="U25" s="86">
        <f>'[1]CARTES ATTRIBUEES 2020'!C27</f>
        <v>133</v>
      </c>
      <c r="V25" s="86">
        <v>145</v>
      </c>
      <c r="W25" s="86">
        <v>160</v>
      </c>
      <c r="X25" s="86">
        <v>172</v>
      </c>
      <c r="Y25" s="86">
        <f>'CARTES ATTRIBUEES 2024'!C24</f>
        <v>161</v>
      </c>
      <c r="AB25" s="113"/>
    </row>
    <row r="26" spans="1:28" x14ac:dyDescent="0.2">
      <c r="A26" s="67" t="s">
        <v>95</v>
      </c>
      <c r="B26" s="68"/>
      <c r="C26" s="68"/>
      <c r="D26" s="68"/>
      <c r="E26" s="68"/>
      <c r="F26" s="68"/>
      <c r="G26" s="68"/>
      <c r="H26" s="68"/>
      <c r="I26" s="68"/>
      <c r="J26" s="67">
        <f>J10+J23</f>
        <v>37841</v>
      </c>
      <c r="K26" s="67">
        <f t="shared" ref="K26:S26" si="4">K10+K23</f>
        <v>37372</v>
      </c>
      <c r="L26" s="67">
        <f t="shared" si="4"/>
        <v>37208</v>
      </c>
      <c r="M26" s="67">
        <f t="shared" si="4"/>
        <v>37384</v>
      </c>
      <c r="N26" s="91">
        <f t="shared" si="4"/>
        <v>37163</v>
      </c>
      <c r="O26" s="91">
        <f t="shared" si="4"/>
        <v>36692</v>
      </c>
      <c r="P26" s="91">
        <f t="shared" si="4"/>
        <v>36351</v>
      </c>
      <c r="Q26" s="91">
        <f t="shared" si="4"/>
        <v>35597</v>
      </c>
      <c r="R26" s="91">
        <f t="shared" si="4"/>
        <v>35422</v>
      </c>
      <c r="S26" s="91">
        <f t="shared" si="4"/>
        <v>35297</v>
      </c>
      <c r="T26" s="92">
        <v>35020</v>
      </c>
      <c r="U26" s="91">
        <v>34567</v>
      </c>
      <c r="V26" s="91">
        <v>34476</v>
      </c>
      <c r="W26" s="93">
        <v>34043</v>
      </c>
      <c r="X26" s="91">
        <v>34444</v>
      </c>
      <c r="Y26" s="91">
        <f>Y10+Y23</f>
        <v>34948</v>
      </c>
      <c r="AB26" s="114"/>
    </row>
    <row r="27" spans="1:28" ht="14.25" x14ac:dyDescent="0.2">
      <c r="S27" s="52" t="s">
        <v>96</v>
      </c>
      <c r="T27" s="69" t="s">
        <v>97</v>
      </c>
      <c r="U27" s="13" t="s">
        <v>98</v>
      </c>
      <c r="V27" s="53" t="s">
        <v>99</v>
      </c>
      <c r="W27" s="53" t="s">
        <v>100</v>
      </c>
      <c r="X27" s="53" t="s">
        <v>101</v>
      </c>
      <c r="Y27" s="53" t="s">
        <v>102</v>
      </c>
      <c r="AA27" s="53"/>
    </row>
    <row r="28" spans="1:28" ht="14.25" x14ac:dyDescent="0.2">
      <c r="S28" s="52"/>
      <c r="T28" s="13"/>
      <c r="U28" s="13"/>
      <c r="V28" s="53"/>
      <c r="W28" s="53"/>
      <c r="X28" s="53"/>
    </row>
    <row r="29" spans="1:28" ht="14.25" x14ac:dyDescent="0.2">
      <c r="Q29" s="74"/>
      <c r="R29" s="74"/>
      <c r="S29" s="75"/>
      <c r="T29" s="78"/>
      <c r="U29" s="76"/>
      <c r="V29" s="77"/>
      <c r="W29" s="77"/>
      <c r="X29" s="77"/>
      <c r="Y29" s="74"/>
    </row>
    <row r="30" spans="1:28" x14ac:dyDescent="0.2">
      <c r="O30" s="10" t="s">
        <v>103</v>
      </c>
      <c r="P30" s="10"/>
      <c r="Q30" s="73">
        <f>(P15-O15)/O15</f>
        <v>-4.3478260869565216E-2</v>
      </c>
      <c r="R30" s="73">
        <f t="shared" ref="R30:W30" si="5">(Q15-P15)/P15</f>
        <v>-9.5095693779904303E-2</v>
      </c>
      <c r="S30" s="73">
        <f t="shared" si="5"/>
        <v>0.10575016523463318</v>
      </c>
      <c r="T30" s="73">
        <f t="shared" si="5"/>
        <v>6.8738792588164968E-2</v>
      </c>
      <c r="U30" s="73">
        <f t="shared" si="5"/>
        <v>-1.7337807606263984E-2</v>
      </c>
      <c r="V30" s="73">
        <f t="shared" si="5"/>
        <v>-0.22993739328400684</v>
      </c>
      <c r="W30" s="73">
        <f t="shared" si="5"/>
        <v>0.37620103473762012</v>
      </c>
      <c r="X30" s="73">
        <f>(W15-V15)/V15</f>
        <v>4.7261009667024706E-2</v>
      </c>
      <c r="Y30" s="73">
        <f>(X15-W15)/W15</f>
        <v>0.10564102564102563</v>
      </c>
      <c r="Z30" s="73">
        <f>(Y15-X15)/X15</f>
        <v>-5.3803339517625233E-2</v>
      </c>
    </row>
    <row r="31" spans="1:28" ht="26.45" customHeight="1" x14ac:dyDescent="0.2">
      <c r="O31" s="163" t="s">
        <v>67</v>
      </c>
      <c r="P31" s="164"/>
      <c r="Q31" s="55">
        <v>2015</v>
      </c>
      <c r="R31" s="55">
        <v>2016</v>
      </c>
      <c r="S31" s="55">
        <v>2017</v>
      </c>
      <c r="T31" s="56" t="s">
        <v>68</v>
      </c>
      <c r="U31" s="56" t="s">
        <v>69</v>
      </c>
      <c r="V31" s="56" t="s">
        <v>70</v>
      </c>
      <c r="W31" s="56" t="s">
        <v>71</v>
      </c>
      <c r="X31" s="56" t="s">
        <v>72</v>
      </c>
      <c r="Y31" s="56" t="s">
        <v>73</v>
      </c>
      <c r="Z31" s="56" t="s">
        <v>74</v>
      </c>
    </row>
    <row r="32" spans="1:28" x14ac:dyDescent="0.2">
      <c r="O32" s="165" t="s">
        <v>77</v>
      </c>
      <c r="P32" s="166"/>
      <c r="Q32" s="70">
        <v>1672</v>
      </c>
      <c r="R32" s="71">
        <v>1513</v>
      </c>
      <c r="S32" s="71">
        <v>1673</v>
      </c>
      <c r="T32" s="71">
        <v>1788</v>
      </c>
      <c r="U32" s="72">
        <v>1757</v>
      </c>
      <c r="V32" s="71">
        <v>1353</v>
      </c>
      <c r="W32" s="71">
        <v>1862</v>
      </c>
      <c r="X32" s="71">
        <v>1950</v>
      </c>
      <c r="Y32" s="71">
        <v>2156</v>
      </c>
      <c r="Z32" s="115">
        <v>2040</v>
      </c>
    </row>
    <row r="33" spans="15:26" x14ac:dyDescent="0.2">
      <c r="O33" s="167" t="s">
        <v>78</v>
      </c>
      <c r="P33" s="167"/>
      <c r="Q33" s="14">
        <v>311</v>
      </c>
      <c r="R33" s="14">
        <v>274</v>
      </c>
      <c r="S33" s="14">
        <v>303</v>
      </c>
      <c r="T33" s="14">
        <v>284</v>
      </c>
      <c r="U33" s="14">
        <v>284</v>
      </c>
      <c r="V33" s="47">
        <v>373</v>
      </c>
      <c r="W33" s="47">
        <v>431</v>
      </c>
      <c r="X33" s="47">
        <v>316</v>
      </c>
      <c r="Y33" s="47">
        <v>309</v>
      </c>
      <c r="Z33" s="47">
        <v>246</v>
      </c>
    </row>
    <row r="34" spans="15:26" x14ac:dyDescent="0.2">
      <c r="O34" s="160" t="s">
        <v>104</v>
      </c>
      <c r="P34" s="161"/>
      <c r="Q34" s="73">
        <f t="shared" ref="Q34:U34" si="6">P16/P15</f>
        <v>0.18600478468899523</v>
      </c>
      <c r="R34" s="73">
        <f t="shared" si="6"/>
        <v>0.18109715796430931</v>
      </c>
      <c r="S34" s="73">
        <f t="shared" si="6"/>
        <v>0.18111177525403466</v>
      </c>
      <c r="T34" s="73">
        <f t="shared" si="6"/>
        <v>0.15883668903803133</v>
      </c>
      <c r="U34" s="73">
        <f t="shared" si="6"/>
        <v>0.1616391576550939</v>
      </c>
      <c r="V34" s="73">
        <f>T16/T15</f>
        <v>0.1616391576550939</v>
      </c>
      <c r="W34" s="73">
        <f t="shared" ref="W34" si="7">V16/V15</f>
        <v>0.23147153598281417</v>
      </c>
      <c r="X34" s="73">
        <f>X33/X32</f>
        <v>0.16205128205128205</v>
      </c>
      <c r="Y34" s="73">
        <f>Y33/Y32</f>
        <v>0.14332096474953618</v>
      </c>
      <c r="Z34" s="73">
        <f>Z33/Z32</f>
        <v>0.12058823529411765</v>
      </c>
    </row>
    <row r="35" spans="15:26" ht="14.25" x14ac:dyDescent="0.2">
      <c r="T35" s="52" t="s">
        <v>96</v>
      </c>
      <c r="U35" s="69" t="s">
        <v>97</v>
      </c>
      <c r="V35" s="13" t="s">
        <v>98</v>
      </c>
      <c r="W35" s="53" t="s">
        <v>99</v>
      </c>
      <c r="X35" s="53" t="s">
        <v>100</v>
      </c>
      <c r="Y35" s="53" t="s">
        <v>101</v>
      </c>
      <c r="Z35" s="53" t="s">
        <v>102</v>
      </c>
    </row>
    <row r="38" spans="15:26" x14ac:dyDescent="0.2">
      <c r="T38" s="15"/>
      <c r="U38" s="15"/>
      <c r="V38" s="15"/>
      <c r="W38" s="15"/>
    </row>
    <row r="43" spans="15:26" x14ac:dyDescent="0.2">
      <c r="T43" s="15"/>
      <c r="U43" s="15"/>
      <c r="V43" s="15"/>
      <c r="W43" s="15"/>
    </row>
    <row r="44" spans="15:26" x14ac:dyDescent="0.2">
      <c r="T44" s="15"/>
      <c r="U44" s="15"/>
      <c r="V44" s="15"/>
      <c r="W44" s="15"/>
    </row>
  </sheetData>
  <mergeCells count="6">
    <mergeCell ref="O34:P34"/>
    <mergeCell ref="A3:W3"/>
    <mergeCell ref="A4:W4"/>
    <mergeCell ref="O31:P31"/>
    <mergeCell ref="O32:P32"/>
    <mergeCell ref="O33:P3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&amp;C&amp;G&amp;R4/4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BA6ED-6244-4601-A17F-2263E0BA09F2}">
  <sheetPr>
    <pageSetUpPr fitToPage="1"/>
  </sheetPr>
  <dimension ref="A1:M66"/>
  <sheetViews>
    <sheetView showGridLines="0" workbookViewId="0">
      <selection activeCell="M25" sqref="M25"/>
    </sheetView>
  </sheetViews>
  <sheetFormatPr baseColWidth="10" defaultColWidth="11.42578125" defaultRowHeight="12.75" x14ac:dyDescent="0.2"/>
  <sheetData>
    <row r="1" spans="1:13" ht="15" x14ac:dyDescent="0.25">
      <c r="A1" s="117" t="s">
        <v>105</v>
      </c>
    </row>
    <row r="2" spans="1:13" ht="13.5" thickBo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15.75" thickTop="1" x14ac:dyDescent="0.25">
      <c r="A3" s="119" t="s">
        <v>106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</row>
    <row r="4" spans="1:13" ht="15" x14ac:dyDescent="0.25">
      <c r="A4" s="122" t="s">
        <v>107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3"/>
    </row>
    <row r="5" spans="1:13" ht="15.75" thickBot="1" x14ac:dyDescent="0.3">
      <c r="A5" s="124" t="s">
        <v>108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6"/>
    </row>
    <row r="6" spans="1:13" ht="13.5" thickTop="1" x14ac:dyDescent="0.2">
      <c r="A6" s="127"/>
    </row>
    <row r="7" spans="1:13" x14ac:dyDescent="0.2">
      <c r="A7" t="s">
        <v>109</v>
      </c>
    </row>
    <row r="8" spans="1:13" x14ac:dyDescent="0.2">
      <c r="A8" t="s">
        <v>110</v>
      </c>
    </row>
    <row r="9" spans="1:13" x14ac:dyDescent="0.2">
      <c r="A9" t="s">
        <v>111</v>
      </c>
    </row>
    <row r="10" spans="1:13" x14ac:dyDescent="0.2">
      <c r="A10" t="s">
        <v>112</v>
      </c>
    </row>
    <row r="11" spans="1:13" x14ac:dyDescent="0.2">
      <c r="B11" t="s">
        <v>113</v>
      </c>
    </row>
    <row r="12" spans="1:13" x14ac:dyDescent="0.2">
      <c r="B12" t="s">
        <v>114</v>
      </c>
    </row>
    <row r="13" spans="1:13" x14ac:dyDescent="0.2">
      <c r="B13" t="s">
        <v>115</v>
      </c>
    </row>
    <row r="14" spans="1:13" x14ac:dyDescent="0.2">
      <c r="B14" t="s">
        <v>116</v>
      </c>
    </row>
    <row r="15" spans="1:13" x14ac:dyDescent="0.2">
      <c r="B15" t="s">
        <v>117</v>
      </c>
    </row>
    <row r="18" spans="1:4" x14ac:dyDescent="0.2">
      <c r="B18" t="s">
        <v>118</v>
      </c>
    </row>
    <row r="19" spans="1:4" x14ac:dyDescent="0.2">
      <c r="C19" t="s">
        <v>119</v>
      </c>
    </row>
    <row r="20" spans="1:4" x14ac:dyDescent="0.2">
      <c r="C20" t="s">
        <v>120</v>
      </c>
    </row>
    <row r="21" spans="1:4" x14ac:dyDescent="0.2">
      <c r="C21" t="s">
        <v>121</v>
      </c>
    </row>
    <row r="22" spans="1:4" x14ac:dyDescent="0.2">
      <c r="D22" t="s">
        <v>122</v>
      </c>
    </row>
    <row r="23" spans="1:4" x14ac:dyDescent="0.2">
      <c r="D23" t="s">
        <v>123</v>
      </c>
    </row>
    <row r="24" spans="1:4" x14ac:dyDescent="0.2">
      <c r="D24" t="s">
        <v>124</v>
      </c>
    </row>
    <row r="25" spans="1:4" x14ac:dyDescent="0.2">
      <c r="D25" t="s">
        <v>125</v>
      </c>
    </row>
    <row r="26" spans="1:4" x14ac:dyDescent="0.2">
      <c r="B26" t="s">
        <v>126</v>
      </c>
    </row>
    <row r="28" spans="1:4" ht="15" x14ac:dyDescent="0.25">
      <c r="A28" s="117" t="s">
        <v>127</v>
      </c>
    </row>
    <row r="30" spans="1:4" ht="15" x14ac:dyDescent="0.25">
      <c r="A30" s="128" t="s">
        <v>128</v>
      </c>
    </row>
    <row r="31" spans="1:4" ht="15" x14ac:dyDescent="0.25">
      <c r="A31" s="129" t="s">
        <v>129</v>
      </c>
    </row>
    <row r="32" spans="1:4" ht="15" x14ac:dyDescent="0.25">
      <c r="A32" s="130" t="s">
        <v>130</v>
      </c>
    </row>
    <row r="33" spans="1:3" ht="15" x14ac:dyDescent="0.25">
      <c r="A33" s="130" t="s">
        <v>131</v>
      </c>
      <c r="B33" s="130"/>
      <c r="C33" s="130"/>
    </row>
    <row r="34" spans="1:3" ht="15" x14ac:dyDescent="0.25">
      <c r="A34" s="130" t="s">
        <v>132</v>
      </c>
      <c r="B34" s="130"/>
      <c r="C34" s="130"/>
    </row>
    <row r="35" spans="1:3" ht="15" x14ac:dyDescent="0.25">
      <c r="A35" s="130" t="s">
        <v>133</v>
      </c>
      <c r="B35" s="130"/>
      <c r="C35" s="130"/>
    </row>
    <row r="37" spans="1:3" ht="15" x14ac:dyDescent="0.25">
      <c r="A37" s="128" t="s">
        <v>134</v>
      </c>
    </row>
    <row r="39" spans="1:3" x14ac:dyDescent="0.2">
      <c r="A39" t="s">
        <v>135</v>
      </c>
    </row>
    <row r="40" spans="1:3" x14ac:dyDescent="0.2">
      <c r="A40" t="s">
        <v>136</v>
      </c>
    </row>
    <row r="41" spans="1:3" x14ac:dyDescent="0.2">
      <c r="A41" t="s">
        <v>137</v>
      </c>
    </row>
    <row r="42" spans="1:3" x14ac:dyDescent="0.2">
      <c r="A42" t="s">
        <v>138</v>
      </c>
    </row>
    <row r="43" spans="1:3" x14ac:dyDescent="0.2">
      <c r="A43" t="s">
        <v>139</v>
      </c>
    </row>
    <row r="44" spans="1:3" x14ac:dyDescent="0.2">
      <c r="A44" t="s">
        <v>140</v>
      </c>
    </row>
    <row r="45" spans="1:3" x14ac:dyDescent="0.2">
      <c r="A45" t="s">
        <v>141</v>
      </c>
    </row>
    <row r="48" spans="1:3" x14ac:dyDescent="0.2">
      <c r="A48" t="s">
        <v>142</v>
      </c>
    </row>
    <row r="49" spans="1:1" x14ac:dyDescent="0.2">
      <c r="A49" t="s">
        <v>143</v>
      </c>
    </row>
    <row r="50" spans="1:1" x14ac:dyDescent="0.2">
      <c r="A50" t="s">
        <v>144</v>
      </c>
    </row>
    <row r="51" spans="1:1" x14ac:dyDescent="0.2">
      <c r="A51" t="s">
        <v>139</v>
      </c>
    </row>
    <row r="52" spans="1:1" x14ac:dyDescent="0.2">
      <c r="A52" t="s">
        <v>145</v>
      </c>
    </row>
    <row r="54" spans="1:1" ht="15" x14ac:dyDescent="0.25">
      <c r="A54" s="128" t="s">
        <v>146</v>
      </c>
    </row>
    <row r="55" spans="1:1" x14ac:dyDescent="0.2">
      <c r="A55" t="s">
        <v>147</v>
      </c>
    </row>
    <row r="56" spans="1:1" x14ac:dyDescent="0.2">
      <c r="A56" t="s">
        <v>148</v>
      </c>
    </row>
    <row r="57" spans="1:1" x14ac:dyDescent="0.2">
      <c r="A57" t="s">
        <v>149</v>
      </c>
    </row>
    <row r="58" spans="1:1" x14ac:dyDescent="0.2">
      <c r="A58" t="s">
        <v>150</v>
      </c>
    </row>
    <row r="59" spans="1:1" x14ac:dyDescent="0.2">
      <c r="A59" t="s">
        <v>151</v>
      </c>
    </row>
    <row r="60" spans="1:1" x14ac:dyDescent="0.2">
      <c r="A60" t="s">
        <v>139</v>
      </c>
    </row>
    <row r="62" spans="1:1" ht="15" x14ac:dyDescent="0.25">
      <c r="A62" s="128" t="s">
        <v>152</v>
      </c>
    </row>
    <row r="63" spans="1:1" x14ac:dyDescent="0.2">
      <c r="A63" t="s">
        <v>153</v>
      </c>
    </row>
    <row r="64" spans="1:1" x14ac:dyDescent="0.2">
      <c r="A64" t="s">
        <v>154</v>
      </c>
    </row>
    <row r="65" spans="1:1" x14ac:dyDescent="0.2">
      <c r="A65" t="s">
        <v>155</v>
      </c>
    </row>
    <row r="66" spans="1:1" x14ac:dyDescent="0.2">
      <c r="A66" t="s">
        <v>156</v>
      </c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&amp;L&amp;"Arial,Gras"Mode d'emploi extraction et présentation - Statistiques des cartes attribuées - Assemblée générale</oddHeader>
    <oddFooter xml:space="preserve">&amp;LCréé le 06/12/2024 _PaU_ dernière MAJ : 16/12/2024&amp;Rp&amp;Psur&amp;N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CARTES ATTRIBUEES 2024</vt:lpstr>
      <vt:lpstr>JOURNALISTES ASSIMILES</vt:lpstr>
      <vt:lpstr>PAR REGION</vt:lpstr>
      <vt:lpstr>EVOLUTION</vt:lpstr>
      <vt:lpstr>Mode d'emploi</vt:lpstr>
      <vt:lpstr>'CARTES ATTRIBUEES 2024'!Zone_d_impression</vt:lpstr>
      <vt:lpstr>EVOLUTION!Zone_d_impression</vt:lpstr>
      <vt:lpstr>'JOURNALISTES ASSIMILES'!Zone_d_impression</vt:lpstr>
      <vt:lpstr>'Mode d''emploi'!Zone_d_impression</vt:lpstr>
      <vt:lpstr>'PAR REGION'!Zone_d_impression</vt:lpstr>
    </vt:vector>
  </TitlesOfParts>
  <Manager/>
  <Company>ccijp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ccijp</dc:creator>
  <cp:keywords/>
  <dc:description/>
  <cp:lastModifiedBy>Henri RIVARD</cp:lastModifiedBy>
  <cp:revision/>
  <dcterms:created xsi:type="dcterms:W3CDTF">2012-01-04T16:03:48Z</dcterms:created>
  <dcterms:modified xsi:type="dcterms:W3CDTF">2025-02-13T14:29:29Z</dcterms:modified>
  <cp:category/>
  <cp:contentStatus/>
</cp:coreProperties>
</file>