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showInkAnnotation="0"/>
  <mc:AlternateContent xmlns:mc="http://schemas.openxmlformats.org/markup-compatibility/2006">
    <mc:Choice Requires="x15">
      <x15ac:absPath xmlns:x15ac="http://schemas.microsoft.com/office/spreadsheetml/2010/11/ac" url="https://commissiondesjournalistes.sharepoint.com/sites/equipe365/Documents partages/General/STATS/STATS pour SITE/2025/"/>
    </mc:Choice>
  </mc:AlternateContent>
  <xr:revisionPtr revIDLastSave="210" documentId="8_{8FF67CCF-78C2-4A92-8811-5D09F22E113F}" xr6:coauthVersionLast="47" xr6:coauthVersionMax="47" xr10:uidLastSave="{36441F69-F59E-4085-A670-4935170C2677}"/>
  <bookViews>
    <workbookView xWindow="28680" yWindow="-120" windowWidth="29040" windowHeight="15720" activeTab="2" xr2:uid="{00000000-000D-0000-FFFF-FFFF00000000}"/>
  </bookViews>
  <sheets>
    <sheet name="CARTES ATTRIBUEES 2025" sheetId="1" r:id="rId1"/>
    <sheet name="JOURNALISTES ASSIMILES" sheetId="2" r:id="rId2"/>
    <sheet name="PAR REGION" sheetId="3" r:id="rId3"/>
    <sheet name="EVOLUTION" sheetId="6" r:id="rId4"/>
  </sheets>
  <externalReferences>
    <externalReference r:id="rId5"/>
  </externalReferences>
  <definedNames>
    <definedName name="_xlnm.Print_Area" localSheetId="0">'CARTES ATTRIBUEES 2025'!$A$1:$E$1</definedName>
    <definedName name="_xlnm.Print_Area" localSheetId="1">'JOURNALISTES ASSIMILES'!$B$1:$K$2</definedName>
    <definedName name="_xlnm.Print_Area" localSheetId="2">'PAR REGION'!$A$1:$H$36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2" l="1"/>
  <c r="J14" i="2"/>
  <c r="J15" i="2"/>
  <c r="J16" i="2"/>
  <c r="K16" i="2" s="1"/>
  <c r="J17" i="2"/>
  <c r="J12" i="2"/>
  <c r="F13" i="2"/>
  <c r="F14" i="2"/>
  <c r="K14" i="2" s="1"/>
  <c r="F15" i="2"/>
  <c r="F16" i="2"/>
  <c r="F17" i="2"/>
  <c r="F12" i="2"/>
  <c r="L39" i="6"/>
  <c r="K39" i="6"/>
  <c r="J39" i="6"/>
  <c r="I39" i="6"/>
  <c r="L35" i="6"/>
  <c r="K35" i="6"/>
  <c r="J35" i="6"/>
  <c r="L26" i="6"/>
  <c r="L6" i="6"/>
  <c r="K6" i="6"/>
  <c r="J6" i="6"/>
  <c r="I6" i="6"/>
  <c r="H6" i="6"/>
  <c r="G6" i="6"/>
  <c r="F6" i="6"/>
  <c r="E6" i="6"/>
  <c r="D6" i="6"/>
  <c r="J18" i="2" l="1"/>
  <c r="K17" i="2"/>
  <c r="K18" i="2" s="1"/>
  <c r="K15" i="2"/>
  <c r="K12" i="2"/>
  <c r="F18" i="2"/>
  <c r="C27" i="3" l="1"/>
  <c r="D24" i="1"/>
  <c r="C24" i="1"/>
  <c r="D14" i="1"/>
  <c r="B20" i="1"/>
  <c r="D19" i="1"/>
  <c r="D22" i="1"/>
  <c r="B21" i="1"/>
  <c r="B11" i="1"/>
  <c r="B12" i="1"/>
  <c r="B17" i="1"/>
  <c r="B24" i="1"/>
  <c r="C19" i="1"/>
  <c r="C22" i="1"/>
  <c r="D10" i="1"/>
  <c r="D18" i="1"/>
  <c r="C11" i="1"/>
  <c r="C10" i="1"/>
  <c r="B22" i="1"/>
  <c r="D21" i="1"/>
  <c r="D17" i="1"/>
  <c r="C12" i="1"/>
  <c r="B19" i="1"/>
  <c r="C21" i="1"/>
  <c r="D12" i="1"/>
  <c r="C18" i="1"/>
  <c r="B10" i="1"/>
  <c r="C14" i="1"/>
  <c r="C20" i="1"/>
  <c r="B18" i="1"/>
  <c r="D20" i="1"/>
  <c r="C13" i="1"/>
  <c r="B13" i="1"/>
  <c r="C17" i="1"/>
  <c r="B14" i="1"/>
  <c r="D16" i="1" l="1"/>
  <c r="E20" i="1"/>
  <c r="E24" i="1"/>
  <c r="E12" i="1"/>
  <c r="E21" i="1"/>
  <c r="E14" i="1"/>
  <c r="E11" i="1"/>
  <c r="E18" i="1"/>
  <c r="B9" i="1"/>
  <c r="E10" i="1"/>
  <c r="E19" i="1"/>
  <c r="E13" i="1"/>
  <c r="E22" i="1"/>
  <c r="C9" i="1"/>
  <c r="D9" i="1"/>
  <c r="D7" i="1" s="1"/>
  <c r="D26" i="1" s="1"/>
  <c r="B16" i="1"/>
  <c r="E17" i="1"/>
  <c r="C16" i="1"/>
  <c r="E16" i="1" l="1"/>
  <c r="C7" i="1"/>
  <c r="C26" i="1" s="1"/>
  <c r="E9" i="1"/>
  <c r="B7" i="1"/>
  <c r="E7" i="1" l="1"/>
  <c r="B26" i="1"/>
  <c r="E26" i="1" s="1"/>
  <c r="G8" i="3" l="1"/>
  <c r="G30" i="3"/>
  <c r="G29" i="3"/>
  <c r="F27" i="3"/>
  <c r="F32" i="3" s="1"/>
  <c r="E27" i="3"/>
  <c r="E32" i="3" s="1"/>
  <c r="D27" i="3"/>
  <c r="D32" i="3" s="1"/>
  <c r="C32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B27" i="3" l="1"/>
  <c r="B32" i="3" s="1"/>
  <c r="G32" i="3" l="1"/>
  <c r="G27" i="3"/>
</calcChain>
</file>

<file path=xl/sharedStrings.xml><?xml version="1.0" encoding="utf-8"?>
<sst xmlns="http://schemas.openxmlformats.org/spreadsheetml/2006/main" count="140" uniqueCount="96">
  <si>
    <t>CARTES 2025 ATTRIBUEES</t>
  </si>
  <si>
    <t>Données au 31 décembre 2025</t>
  </si>
  <si>
    <t>Hommes</t>
  </si>
  <si>
    <t>Femmes</t>
  </si>
  <si>
    <t>Neutres</t>
  </si>
  <si>
    <t>Total</t>
  </si>
  <si>
    <t>TOTAL GENERAL ACTIFS</t>
  </si>
  <si>
    <t>TOTAL PREMIERES DEMANDES</t>
  </si>
  <si>
    <t>journalistes mensualisés stagiaires</t>
  </si>
  <si>
    <t>journalistes mensualisés titulaires</t>
  </si>
  <si>
    <t>journalistes salariés à la pige ou CDD stagiaires</t>
  </si>
  <si>
    <t>journalistes salariés à la pige ou CDD titulaires</t>
  </si>
  <si>
    <r>
      <t xml:space="preserve"> </t>
    </r>
    <r>
      <rPr>
        <i/>
        <sz val="12"/>
        <rFont val="Arial"/>
        <family val="2"/>
      </rPr>
      <t>dont diplômés</t>
    </r>
  </si>
  <si>
    <t>TOTAL RENOUVELLEMENTS</t>
  </si>
  <si>
    <t>demandeurs d'emploi</t>
  </si>
  <si>
    <t>directeurs</t>
  </si>
  <si>
    <t>Cartes honoraires attribuées en 2025</t>
  </si>
  <si>
    <t>TOTAL CARTES 2025 (actifs et honoraires)</t>
  </si>
  <si>
    <t>JOURNALISTES ASSIMILES ACTIFS - Art. L.7111-4 C. trav.</t>
  </si>
  <si>
    <t>CARTES 2025 DELIVREES AU 31 DECEMBRE 2025</t>
  </si>
  <si>
    <t>Journalistes mensualisés</t>
  </si>
  <si>
    <t>Journalistes salariés à la pige ou CDD</t>
  </si>
  <si>
    <t>Total général</t>
  </si>
  <si>
    <t>Reporters-photographes</t>
  </si>
  <si>
    <t>Reporters-dessinateurs</t>
  </si>
  <si>
    <t>Reporters d'image</t>
  </si>
  <si>
    <t>Sténographes-rédacteurs</t>
  </si>
  <si>
    <t>Rédacteurs réviseurs</t>
  </si>
  <si>
    <t>Rédacteurs traducteurs</t>
  </si>
  <si>
    <t>Salariés *</t>
  </si>
  <si>
    <t>*Dont 1e demandes</t>
  </si>
  <si>
    <t>Demandeurs d'emploi</t>
  </si>
  <si>
    <t>Honoraires</t>
  </si>
  <si>
    <t>TOTAL</t>
  </si>
  <si>
    <t>REGIONS CCIJP</t>
  </si>
  <si>
    <t>Salariés au mois</t>
  </si>
  <si>
    <t>Salariés à la pige ou CDD</t>
  </si>
  <si>
    <t>01-ALPES</t>
  </si>
  <si>
    <t>02-ALSACE</t>
  </si>
  <si>
    <t>03-AQUITAINE</t>
  </si>
  <si>
    <t>04-AUVERGNE-LIMOUSIN</t>
  </si>
  <si>
    <t>05-BOURGOGNE-FRANCHE COMTE</t>
  </si>
  <si>
    <t>06- BRETAGNE</t>
  </si>
  <si>
    <t>07-CENTRE</t>
  </si>
  <si>
    <t>08-CHAMPAGNE-PICARDIE</t>
  </si>
  <si>
    <t>09-COTE D'AZUR-CORSE</t>
  </si>
  <si>
    <t>10-LANGUEDOC-ROUSSILLON</t>
  </si>
  <si>
    <t>11-LORRAINE</t>
  </si>
  <si>
    <t>12-MIDI-PYRENEES</t>
  </si>
  <si>
    <t>13-NORD</t>
  </si>
  <si>
    <t>14-NORMANDIE</t>
  </si>
  <si>
    <t>15-PAYS DE LA LOIRE</t>
  </si>
  <si>
    <t>16-POITOU-CHARENTES</t>
  </si>
  <si>
    <t>17-PROVENCE</t>
  </si>
  <si>
    <t>18-RHONE</t>
  </si>
  <si>
    <t>19-DOM-TOM</t>
  </si>
  <si>
    <t>ILE-DE-France</t>
  </si>
  <si>
    <t>Etranger</t>
  </si>
  <si>
    <t>TOTAL GENERAL</t>
  </si>
  <si>
    <t>Evolution du nombre total de cartes accordées sur les 10 dernières années</t>
  </si>
  <si>
    <t>Evolution des cartes accordées (hors cartes honoraires) N/N-1</t>
  </si>
  <si>
    <t>CARTES DELIVREES</t>
  </si>
  <si>
    <r>
      <t>2018</t>
    </r>
    <r>
      <rPr>
        <b/>
        <vertAlign val="superscript"/>
        <sz val="10"/>
        <color theme="0"/>
        <rFont val="Arial"/>
        <family val="2"/>
      </rPr>
      <t>(1)</t>
    </r>
  </si>
  <si>
    <r>
      <t>2019</t>
    </r>
    <r>
      <rPr>
        <b/>
        <vertAlign val="superscript"/>
        <sz val="10"/>
        <color theme="0"/>
        <rFont val="Arial"/>
        <family val="2"/>
      </rPr>
      <t>(1)</t>
    </r>
  </si>
  <si>
    <r>
      <t>2020</t>
    </r>
    <r>
      <rPr>
        <b/>
        <vertAlign val="superscript"/>
        <sz val="10"/>
        <color theme="0"/>
        <rFont val="Arial"/>
        <family val="2"/>
      </rPr>
      <t>(1)</t>
    </r>
  </si>
  <si>
    <r>
      <t>2021</t>
    </r>
    <r>
      <rPr>
        <b/>
        <vertAlign val="superscript"/>
        <sz val="10"/>
        <color theme="0"/>
        <rFont val="Arial"/>
        <family val="2"/>
      </rPr>
      <t>(1)</t>
    </r>
  </si>
  <si>
    <r>
      <t>2022</t>
    </r>
    <r>
      <rPr>
        <b/>
        <vertAlign val="superscript"/>
        <sz val="10"/>
        <color theme="0"/>
        <rFont val="Arial"/>
        <family val="2"/>
      </rPr>
      <t>(1)</t>
    </r>
  </si>
  <si>
    <r>
      <t>2023</t>
    </r>
    <r>
      <rPr>
        <b/>
        <vertAlign val="superscript"/>
        <sz val="10"/>
        <color theme="0"/>
        <rFont val="Arial"/>
        <family val="2"/>
      </rPr>
      <t>(1)</t>
    </r>
  </si>
  <si>
    <r>
      <t>2024</t>
    </r>
    <r>
      <rPr>
        <b/>
        <vertAlign val="superscript"/>
        <sz val="10"/>
        <color theme="0"/>
        <rFont val="Arial"/>
        <family val="2"/>
      </rPr>
      <t>(1)</t>
    </r>
  </si>
  <si>
    <r>
      <t>2025</t>
    </r>
    <r>
      <rPr>
        <b/>
        <vertAlign val="superscript"/>
        <sz val="10"/>
        <color theme="0"/>
        <rFont val="Arial"/>
        <family val="2"/>
      </rPr>
      <t>(1)</t>
    </r>
  </si>
  <si>
    <t>Total actifs</t>
  </si>
  <si>
    <t>Répartition par genre</t>
  </si>
  <si>
    <t>Répartition par type de demandes</t>
  </si>
  <si>
    <t>Renouvellements</t>
  </si>
  <si>
    <t>Premières demandes*</t>
  </si>
  <si>
    <t>*dont diplômés</t>
  </si>
  <si>
    <t>Répartition par type de cartes</t>
  </si>
  <si>
    <t>Journalistes mensualisés titulaires**</t>
  </si>
  <si>
    <t>**dont directeurs</t>
  </si>
  <si>
    <t>Salariés à la pige ou CDD titulaires</t>
  </si>
  <si>
    <t>Journalistes mensualisés stagiaires</t>
  </si>
  <si>
    <t>Salariés à la pige ou CDD stagiaires</t>
  </si>
  <si>
    <t>Total cartes honoraires accordées</t>
  </si>
  <si>
    <t>Total général dont honoraires</t>
  </si>
  <si>
    <r>
      <t xml:space="preserve">(1) </t>
    </r>
    <r>
      <rPr>
        <sz val="8"/>
        <rFont val="Arial"/>
        <family val="2"/>
      </rPr>
      <t>au 16/01/19</t>
    </r>
  </si>
  <si>
    <r>
      <rPr>
        <vertAlign val="superscript"/>
        <sz val="10"/>
        <rFont val="Arial"/>
        <family val="2"/>
      </rPr>
      <t xml:space="preserve">(1) </t>
    </r>
    <r>
      <rPr>
        <sz val="8"/>
        <rFont val="Arial"/>
        <family val="2"/>
      </rPr>
      <t>au 20/01/20</t>
    </r>
  </si>
  <si>
    <r>
      <rPr>
        <vertAlign val="superscript"/>
        <sz val="10"/>
        <rFont val="Arial"/>
        <family val="2"/>
      </rPr>
      <t>(1)</t>
    </r>
    <r>
      <rPr>
        <sz val="8"/>
        <rFont val="Arial"/>
        <family val="2"/>
      </rPr>
      <t xml:space="preserve"> au 01/06/21</t>
    </r>
  </si>
  <si>
    <r>
      <rPr>
        <vertAlign val="superscript"/>
        <sz val="8"/>
        <rFont val="Arial"/>
        <family val="2"/>
      </rPr>
      <t xml:space="preserve">(1) </t>
    </r>
    <r>
      <rPr>
        <sz val="8"/>
        <rFont val="Arial"/>
        <family val="2"/>
      </rPr>
      <t>au 11/02/22</t>
    </r>
  </si>
  <si>
    <r>
      <rPr>
        <vertAlign val="superscript"/>
        <sz val="8"/>
        <rFont val="Arial"/>
        <family val="2"/>
      </rPr>
      <t xml:space="preserve">(1) </t>
    </r>
    <r>
      <rPr>
        <sz val="8"/>
        <rFont val="Arial"/>
        <family val="2"/>
      </rPr>
      <t>au 29/11/22</t>
    </r>
  </si>
  <si>
    <r>
      <rPr>
        <vertAlign val="superscript"/>
        <sz val="8"/>
        <rFont val="Arial"/>
        <family val="2"/>
      </rPr>
      <t xml:space="preserve">(1) </t>
    </r>
    <r>
      <rPr>
        <sz val="8"/>
        <rFont val="Arial"/>
        <family val="2"/>
      </rPr>
      <t>au 06/12/23</t>
    </r>
  </si>
  <si>
    <r>
      <rPr>
        <vertAlign val="superscript"/>
        <sz val="8"/>
        <rFont val="Arial"/>
        <family val="2"/>
      </rPr>
      <t xml:space="preserve">(1) </t>
    </r>
    <r>
      <rPr>
        <sz val="8"/>
        <rFont val="Arial"/>
        <family val="2"/>
      </rPr>
      <t>au 06/12/24</t>
    </r>
  </si>
  <si>
    <r>
      <rPr>
        <vertAlign val="superscript"/>
        <sz val="8"/>
        <rFont val="Arial"/>
        <family val="2"/>
      </rPr>
      <t xml:space="preserve">(1) </t>
    </r>
    <r>
      <rPr>
        <sz val="8"/>
        <rFont val="Arial"/>
        <family val="2"/>
      </rPr>
      <t>au 31/12/25</t>
    </r>
  </si>
  <si>
    <t>Evolution du nombre de premières cartes accordées sur les 10 dernières années</t>
  </si>
  <si>
    <t>Evolution des premières cartes accordées N/N-1</t>
  </si>
  <si>
    <t>Premières demandes</t>
  </si>
  <si>
    <t>Pourcentage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</si>
</sst>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_-* #,##0_-;\-* #,##0_-;_-* &quot;-&quot;??_-;_-@_-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2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i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vertAlign val="superscript"/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2"/>
      <color theme="0"/>
      <name val="Arial"/>
      <family val="2"/>
    </font>
    <font>
      <b/>
      <sz val="10"/>
      <color rgb="FFFFFFFF"/>
      <name val="Arial"/>
      <family val="2"/>
    </font>
    <font>
      <b/>
      <sz val="11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B634D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16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0" borderId="3" xfId="0" applyFont="1" applyBorder="1"/>
    <xf numFmtId="0" fontId="4" fillId="0" borderId="0" xfId="0" applyFont="1"/>
    <xf numFmtId="0" fontId="3" fillId="0" borderId="4" xfId="0" applyFont="1" applyBorder="1"/>
    <xf numFmtId="0" fontId="3" fillId="0" borderId="6" xfId="0" applyFont="1" applyBorder="1"/>
    <xf numFmtId="0" fontId="2" fillId="0" borderId="0" xfId="0" applyFont="1"/>
    <xf numFmtId="0" fontId="6" fillId="0" borderId="11" xfId="0" applyFont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 wrapText="1"/>
    </xf>
    <xf numFmtId="0" fontId="6" fillId="0" borderId="4" xfId="0" applyFont="1" applyBorder="1"/>
    <xf numFmtId="0" fontId="0" fillId="5" borderId="16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3" fillId="5" borderId="5" xfId="0" applyFont="1" applyFill="1" applyBorder="1" applyAlignment="1">
      <alignment horizontal="center"/>
    </xf>
    <xf numFmtId="0" fontId="0" fillId="6" borderId="27" xfId="0" applyFill="1" applyBorder="1" applyAlignment="1">
      <alignment horizontal="center"/>
    </xf>
    <xf numFmtId="0" fontId="0" fillId="7" borderId="28" xfId="0" applyFill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5" borderId="16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14" fillId="5" borderId="5" xfId="0" applyFont="1" applyFill="1" applyBorder="1" applyAlignment="1">
      <alignment horizontal="center"/>
    </xf>
    <xf numFmtId="0" fontId="6" fillId="6" borderId="27" xfId="0" applyFont="1" applyFill="1" applyBorder="1" applyAlignment="1">
      <alignment horizontal="center"/>
    </xf>
    <xf numFmtId="0" fontId="6" fillId="7" borderId="28" xfId="0" applyFont="1" applyFill="1" applyBorder="1" applyAlignment="1">
      <alignment horizontal="center"/>
    </xf>
    <xf numFmtId="0" fontId="6" fillId="0" borderId="15" xfId="0" applyFont="1" applyBorder="1"/>
    <xf numFmtId="0" fontId="13" fillId="0" borderId="0" xfId="0" applyFont="1"/>
    <xf numFmtId="0" fontId="0" fillId="0" borderId="15" xfId="0" applyBorder="1"/>
    <xf numFmtId="0" fontId="2" fillId="5" borderId="16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27" xfId="0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29" xfId="0" applyFont="1" applyBorder="1"/>
    <xf numFmtId="0" fontId="6" fillId="5" borderId="30" xfId="0" applyFont="1" applyFill="1" applyBorder="1" applyAlignment="1">
      <alignment horizontal="center"/>
    </xf>
    <xf numFmtId="0" fontId="6" fillId="5" borderId="31" xfId="0" applyFont="1" applyFill="1" applyBorder="1" applyAlignment="1">
      <alignment horizontal="center"/>
    </xf>
    <xf numFmtId="0" fontId="14" fillId="5" borderId="32" xfId="0" applyFont="1" applyFill="1" applyBorder="1" applyAlignment="1">
      <alignment horizontal="center"/>
    </xf>
    <xf numFmtId="0" fontId="6" fillId="6" borderId="10" xfId="0" applyFont="1" applyFill="1" applyBorder="1" applyAlignment="1">
      <alignment horizontal="center"/>
    </xf>
    <xf numFmtId="0" fontId="6" fillId="7" borderId="33" xfId="0" applyFont="1" applyFill="1" applyBorder="1" applyAlignment="1">
      <alignment horizontal="center"/>
    </xf>
    <xf numFmtId="0" fontId="6" fillId="0" borderId="33" xfId="0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8" fillId="9" borderId="1" xfId="0" applyFont="1" applyFill="1" applyBorder="1"/>
    <xf numFmtId="44" fontId="18" fillId="9" borderId="8" xfId="1" applyFont="1" applyFill="1" applyBorder="1"/>
    <xf numFmtId="165" fontId="18" fillId="9" borderId="10" xfId="4" applyNumberFormat="1" applyFont="1" applyFill="1" applyBorder="1" applyAlignment="1">
      <alignment horizontal="center"/>
    </xf>
    <xf numFmtId="0" fontId="18" fillId="10" borderId="11" xfId="0" applyFont="1" applyFill="1" applyBorder="1"/>
    <xf numFmtId="0" fontId="4" fillId="11" borderId="8" xfId="0" applyFont="1" applyFill="1" applyBorder="1" applyAlignment="1">
      <alignment horizontal="right"/>
    </xf>
    <xf numFmtId="44" fontId="18" fillId="10" borderId="8" xfId="1" applyFont="1" applyFill="1" applyBorder="1"/>
    <xf numFmtId="165" fontId="18" fillId="9" borderId="1" xfId="4" applyNumberFormat="1" applyFont="1" applyFill="1" applyBorder="1" applyAlignment="1">
      <alignment horizontal="center"/>
    </xf>
    <xf numFmtId="165" fontId="4" fillId="0" borderId="0" xfId="4" applyNumberFormat="1" applyFont="1" applyAlignment="1">
      <alignment horizontal="center"/>
    </xf>
    <xf numFmtId="165" fontId="18" fillId="10" borderId="19" xfId="4" applyNumberFormat="1" applyFont="1" applyFill="1" applyBorder="1" applyAlignment="1">
      <alignment horizontal="center"/>
    </xf>
    <xf numFmtId="165" fontId="18" fillId="10" borderId="12" xfId="4" applyNumberFormat="1" applyFont="1" applyFill="1" applyBorder="1" applyAlignment="1">
      <alignment horizontal="center"/>
    </xf>
    <xf numFmtId="165" fontId="18" fillId="10" borderId="13" xfId="4" applyNumberFormat="1" applyFont="1" applyFill="1" applyBorder="1" applyAlignment="1">
      <alignment horizontal="center"/>
    </xf>
    <xf numFmtId="165" fontId="3" fillId="0" borderId="1" xfId="4" applyNumberFormat="1" applyFont="1" applyBorder="1" applyAlignment="1">
      <alignment horizontal="center"/>
    </xf>
    <xf numFmtId="165" fontId="3" fillId="0" borderId="14" xfId="4" applyNumberFormat="1" applyFont="1" applyBorder="1" applyAlignment="1">
      <alignment horizontal="center"/>
    </xf>
    <xf numFmtId="165" fontId="3" fillId="0" borderId="5" xfId="4" applyNumberFormat="1" applyFont="1" applyBorder="1" applyAlignment="1">
      <alignment horizontal="center"/>
    </xf>
    <xf numFmtId="165" fontId="8" fillId="11" borderId="9" xfId="4" applyNumberFormat="1" applyFont="1" applyFill="1" applyBorder="1" applyAlignment="1">
      <alignment horizontal="center"/>
    </xf>
    <xf numFmtId="165" fontId="8" fillId="11" borderId="10" xfId="4" applyNumberFormat="1" applyFont="1" applyFill="1" applyBorder="1" applyAlignment="1">
      <alignment horizontal="center"/>
    </xf>
    <xf numFmtId="165" fontId="18" fillId="10" borderId="9" xfId="4" applyNumberFormat="1" applyFont="1" applyFill="1" applyBorder="1" applyAlignment="1">
      <alignment horizontal="center"/>
    </xf>
    <xf numFmtId="165" fontId="18" fillId="10" borderId="10" xfId="4" applyNumberFormat="1" applyFont="1" applyFill="1" applyBorder="1" applyAlignment="1">
      <alignment horizontal="center"/>
    </xf>
    <xf numFmtId="165" fontId="3" fillId="0" borderId="2" xfId="4" applyNumberFormat="1" applyFont="1" applyBorder="1" applyAlignment="1">
      <alignment horizontal="center"/>
    </xf>
    <xf numFmtId="165" fontId="3" fillId="0" borderId="20" xfId="4" applyNumberFormat="1" applyFont="1" applyBorder="1" applyAlignment="1">
      <alignment horizontal="center"/>
    </xf>
    <xf numFmtId="165" fontId="3" fillId="0" borderId="7" xfId="4" applyNumberFormat="1" applyFont="1" applyBorder="1" applyAlignment="1">
      <alignment horizontal="center"/>
    </xf>
    <xf numFmtId="165" fontId="3" fillId="0" borderId="0" xfId="4" applyNumberFormat="1" applyFont="1" applyAlignment="1">
      <alignment horizontal="center"/>
    </xf>
    <xf numFmtId="165" fontId="18" fillId="9" borderId="9" xfId="4" applyNumberFormat="1" applyFont="1" applyFill="1" applyBorder="1" applyAlignment="1">
      <alignment horizontal="center"/>
    </xf>
    <xf numFmtId="0" fontId="2" fillId="0" borderId="11" xfId="9" applyBorder="1" applyAlignment="1">
      <alignment wrapText="1"/>
    </xf>
    <xf numFmtId="10" fontId="2" fillId="0" borderId="37" xfId="10" applyNumberFormat="1" applyFont="1" applyBorder="1"/>
    <xf numFmtId="10" fontId="2" fillId="0" borderId="38" xfId="10" applyNumberFormat="1" applyFont="1" applyBorder="1"/>
    <xf numFmtId="0" fontId="0" fillId="0" borderId="39" xfId="0" applyBorder="1"/>
    <xf numFmtId="0" fontId="0" fillId="0" borderId="40" xfId="0" applyBorder="1"/>
    <xf numFmtId="0" fontId="10" fillId="8" borderId="4" xfId="9" applyFont="1" applyFill="1" applyBorder="1" applyAlignment="1">
      <alignment wrapText="1"/>
    </xf>
    <xf numFmtId="0" fontId="10" fillId="8" borderId="1" xfId="9" applyFont="1" applyFill="1" applyBorder="1"/>
    <xf numFmtId="0" fontId="10" fillId="8" borderId="1" xfId="9" applyFont="1" applyFill="1" applyBorder="1" applyAlignment="1">
      <alignment horizontal="right"/>
    </xf>
    <xf numFmtId="0" fontId="10" fillId="8" borderId="5" xfId="9" applyFont="1" applyFill="1" applyBorder="1" applyAlignment="1">
      <alignment horizontal="right"/>
    </xf>
    <xf numFmtId="0" fontId="6" fillId="0" borderId="4" xfId="9" applyFont="1" applyBorder="1" applyAlignment="1">
      <alignment horizontal="left"/>
    </xf>
    <xf numFmtId="166" fontId="2" fillId="0" borderId="1" xfId="4" applyNumberFormat="1" applyFont="1" applyBorder="1" applyAlignment="1">
      <alignment horizontal="left"/>
    </xf>
    <xf numFmtId="166" fontId="2" fillId="0" borderId="5" xfId="4" applyNumberFormat="1" applyFont="1" applyBorder="1" applyAlignment="1">
      <alignment horizontal="left"/>
    </xf>
    <xf numFmtId="0" fontId="6" fillId="0" borderId="42" xfId="9" applyFont="1" applyBorder="1" applyAlignment="1">
      <alignment horizontal="left"/>
    </xf>
    <xf numFmtId="166" fontId="2" fillId="0" borderId="17" xfId="4" applyNumberFormat="1" applyFont="1" applyBorder="1" applyAlignment="1">
      <alignment horizontal="left"/>
    </xf>
    <xf numFmtId="166" fontId="2" fillId="0" borderId="0" xfId="4" applyNumberFormat="1" applyFont="1" applyBorder="1"/>
    <xf numFmtId="166" fontId="2" fillId="0" borderId="43" xfId="4" applyNumberFormat="1" applyFont="1" applyBorder="1" applyAlignment="1">
      <alignment horizontal="left"/>
    </xf>
    <xf numFmtId="0" fontId="6" fillId="0" borderId="4" xfId="9" applyFont="1" applyBorder="1"/>
    <xf numFmtId="166" fontId="2" fillId="0" borderId="1" xfId="4" applyNumberFormat="1" applyFont="1" applyFill="1" applyBorder="1"/>
    <xf numFmtId="166" fontId="2" fillId="0" borderId="1" xfId="4" applyNumberFormat="1" applyFont="1" applyFill="1" applyBorder="1" applyAlignment="1">
      <alignment horizontal="right"/>
    </xf>
    <xf numFmtId="166" fontId="2" fillId="0" borderId="5" xfId="4" applyNumberFormat="1" applyFont="1" applyFill="1" applyBorder="1"/>
    <xf numFmtId="0" fontId="6" fillId="0" borderId="4" xfId="9" applyFont="1" applyBorder="1" applyAlignment="1">
      <alignment horizontal="right"/>
    </xf>
    <xf numFmtId="0" fontId="2" fillId="0" borderId="1" xfId="4" applyNumberFormat="1" applyFont="1" applyBorder="1" applyAlignment="1">
      <alignment horizontal="left"/>
    </xf>
    <xf numFmtId="0" fontId="2" fillId="0" borderId="5" xfId="4" applyNumberFormat="1" applyFont="1" applyBorder="1" applyAlignment="1">
      <alignment horizontal="left"/>
    </xf>
    <xf numFmtId="166" fontId="2" fillId="0" borderId="1" xfId="4" applyNumberFormat="1" applyFont="1" applyBorder="1"/>
    <xf numFmtId="166" fontId="2" fillId="0" borderId="1" xfId="4" applyNumberFormat="1" applyFont="1" applyBorder="1" applyAlignment="1">
      <alignment horizontal="right"/>
    </xf>
    <xf numFmtId="166" fontId="2" fillId="0" borderId="5" xfId="4" applyNumberFormat="1" applyFont="1" applyBorder="1"/>
    <xf numFmtId="0" fontId="14" fillId="0" borderId="4" xfId="9" applyFont="1" applyBorder="1" applyAlignment="1">
      <alignment horizontal="left"/>
    </xf>
    <xf numFmtId="0" fontId="13" fillId="0" borderId="1" xfId="4" applyNumberFormat="1" applyFont="1" applyBorder="1" applyAlignment="1">
      <alignment horizontal="right"/>
    </xf>
    <xf numFmtId="0" fontId="13" fillId="0" borderId="5" xfId="4" applyNumberFormat="1" applyFont="1" applyBorder="1" applyAlignment="1">
      <alignment horizontal="right"/>
    </xf>
    <xf numFmtId="0" fontId="2" fillId="0" borderId="1" xfId="4" applyNumberFormat="1" applyFont="1" applyBorder="1" applyAlignment="1">
      <alignment horizontal="right"/>
    </xf>
    <xf numFmtId="0" fontId="2" fillId="0" borderId="5" xfId="4" applyNumberFormat="1" applyFont="1" applyBorder="1" applyAlignment="1">
      <alignment horizontal="right"/>
    </xf>
    <xf numFmtId="0" fontId="15" fillId="0" borderId="0" xfId="9" applyFont="1"/>
    <xf numFmtId="0" fontId="2" fillId="0" borderId="0" xfId="9"/>
    <xf numFmtId="0" fontId="16" fillId="0" borderId="0" xfId="9" applyFont="1"/>
    <xf numFmtId="0" fontId="14" fillId="0" borderId="41" xfId="9" applyFont="1" applyBorder="1" applyAlignment="1">
      <alignment horizontal="right"/>
    </xf>
    <xf numFmtId="0" fontId="13" fillId="0" borderId="1" xfId="9" applyFont="1" applyBorder="1" applyAlignment="1">
      <alignment horizontal="left"/>
    </xf>
    <xf numFmtId="0" fontId="13" fillId="0" borderId="5" xfId="9" applyFont="1" applyBorder="1" applyAlignment="1">
      <alignment horizontal="left"/>
    </xf>
    <xf numFmtId="0" fontId="14" fillId="0" borderId="8" xfId="9" applyFont="1" applyBorder="1" applyAlignment="1">
      <alignment horizontal="right"/>
    </xf>
    <xf numFmtId="9" fontId="2" fillId="0" borderId="31" xfId="10" applyFont="1" applyBorder="1" applyAlignment="1">
      <alignment horizontal="left"/>
    </xf>
    <xf numFmtId="9" fontId="2" fillId="0" borderId="32" xfId="10" applyFont="1" applyBorder="1" applyAlignment="1">
      <alignment horizontal="left"/>
    </xf>
    <xf numFmtId="0" fontId="6" fillId="12" borderId="4" xfId="9" applyFont="1" applyFill="1" applyBorder="1"/>
    <xf numFmtId="166" fontId="6" fillId="12" borderId="1" xfId="4" applyNumberFormat="1" applyFont="1" applyFill="1" applyBorder="1"/>
    <xf numFmtId="166" fontId="6" fillId="12" borderId="1" xfId="4" applyNumberFormat="1" applyFont="1" applyFill="1" applyBorder="1" applyAlignment="1">
      <alignment horizontal="right"/>
    </xf>
    <xf numFmtId="166" fontId="6" fillId="12" borderId="5" xfId="4" applyNumberFormat="1" applyFont="1" applyFill="1" applyBorder="1"/>
    <xf numFmtId="166" fontId="6" fillId="13" borderId="1" xfId="4" applyNumberFormat="1" applyFont="1" applyFill="1" applyBorder="1"/>
    <xf numFmtId="0" fontId="10" fillId="14" borderId="29" xfId="9" applyFont="1" applyFill="1" applyBorder="1"/>
    <xf numFmtId="166" fontId="10" fillId="14" borderId="31" xfId="4" applyNumberFormat="1" applyFont="1" applyFill="1" applyBorder="1"/>
    <xf numFmtId="166" fontId="10" fillId="14" borderId="31" xfId="4" applyNumberFormat="1" applyFont="1" applyFill="1" applyBorder="1" applyAlignment="1">
      <alignment horizontal="right"/>
    </xf>
    <xf numFmtId="166" fontId="19" fillId="14" borderId="31" xfId="4" applyNumberFormat="1" applyFont="1" applyFill="1" applyBorder="1"/>
    <xf numFmtId="166" fontId="10" fillId="14" borderId="32" xfId="4" applyNumberFormat="1" applyFont="1" applyFill="1" applyBorder="1"/>
    <xf numFmtId="0" fontId="10" fillId="0" borderId="0" xfId="11" applyFont="1"/>
    <xf numFmtId="0" fontId="1" fillId="0" borderId="0" xfId="11"/>
    <xf numFmtId="0" fontId="6" fillId="0" borderId="1" xfId="11" applyFont="1" applyBorder="1"/>
    <xf numFmtId="0" fontId="1" fillId="0" borderId="1" xfId="11" applyBorder="1"/>
    <xf numFmtId="0" fontId="6" fillId="15" borderId="1" xfId="11" applyFont="1" applyFill="1" applyBorder="1"/>
    <xf numFmtId="0" fontId="6" fillId="16" borderId="1" xfId="11" applyFont="1" applyFill="1" applyBorder="1"/>
    <xf numFmtId="0" fontId="1" fillId="16" borderId="1" xfId="11" applyFill="1" applyBorder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0" fillId="14" borderId="25" xfId="11" applyFont="1" applyFill="1" applyBorder="1" applyAlignment="1">
      <alignment horizontal="center"/>
    </xf>
    <xf numFmtId="0" fontId="6" fillId="0" borderId="14" xfId="11" applyFont="1" applyBorder="1" applyAlignment="1">
      <alignment horizontal="center"/>
    </xf>
    <xf numFmtId="0" fontId="6" fillId="0" borderId="15" xfId="11" applyFont="1" applyBorder="1" applyAlignment="1">
      <alignment horizontal="center"/>
    </xf>
    <xf numFmtId="0" fontId="6" fillId="0" borderId="16" xfId="11" applyFont="1" applyBorder="1" applyAlignment="1">
      <alignment horizontal="center"/>
    </xf>
    <xf numFmtId="0" fontId="6" fillId="15" borderId="14" xfId="11" applyFont="1" applyFill="1" applyBorder="1" applyAlignment="1">
      <alignment horizontal="center"/>
    </xf>
    <xf numFmtId="0" fontId="6" fillId="15" borderId="15" xfId="11" applyFont="1" applyFill="1" applyBorder="1" applyAlignment="1">
      <alignment horizontal="center"/>
    </xf>
    <xf numFmtId="0" fontId="6" fillId="15" borderId="16" xfId="11" applyFont="1" applyFill="1" applyBorder="1" applyAlignment="1">
      <alignment horizontal="center"/>
    </xf>
    <xf numFmtId="0" fontId="6" fillId="0" borderId="17" xfId="11" applyFont="1" applyBorder="1" applyAlignment="1">
      <alignment horizontal="center" vertical="center"/>
    </xf>
    <xf numFmtId="0" fontId="6" fillId="0" borderId="18" xfId="11" applyFont="1" applyBorder="1" applyAlignment="1">
      <alignment horizontal="center" vertical="center"/>
    </xf>
    <xf numFmtId="0" fontId="6" fillId="0" borderId="2" xfId="11" applyFont="1" applyBorder="1" applyAlignment="1">
      <alignment horizontal="center" vertical="center"/>
    </xf>
    <xf numFmtId="0" fontId="6" fillId="0" borderId="1" xfId="11" applyFont="1" applyBorder="1" applyAlignment="1">
      <alignment horizontal="center" vertic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10" fillId="18" borderId="24" xfId="0" applyFont="1" applyFill="1" applyBorder="1" applyAlignment="1">
      <alignment horizontal="center" vertical="center" wrapText="1"/>
    </xf>
    <xf numFmtId="0" fontId="10" fillId="18" borderId="28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/>
    </xf>
    <xf numFmtId="0" fontId="10" fillId="3" borderId="22" xfId="0" applyFont="1" applyFill="1" applyBorder="1" applyAlignment="1">
      <alignment horizontal="center"/>
    </xf>
    <xf numFmtId="0" fontId="11" fillId="3" borderId="23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0" fillId="17" borderId="13" xfId="0" applyFont="1" applyFill="1" applyBorder="1" applyAlignment="1">
      <alignment horizontal="center" vertical="center" wrapText="1"/>
    </xf>
    <xf numFmtId="0" fontId="10" fillId="17" borderId="27" xfId="0" applyFont="1" applyFill="1" applyBorder="1" applyAlignment="1">
      <alignment horizontal="center" vertical="center" wrapText="1"/>
    </xf>
    <xf numFmtId="0" fontId="6" fillId="0" borderId="34" xfId="9" applyFont="1" applyBorder="1" applyAlignment="1">
      <alignment horizontal="center"/>
    </xf>
    <xf numFmtId="0" fontId="6" fillId="0" borderId="35" xfId="9" applyFont="1" applyBorder="1" applyAlignment="1">
      <alignment horizontal="center"/>
    </xf>
    <xf numFmtId="0" fontId="6" fillId="0" borderId="36" xfId="9" applyFont="1" applyBorder="1" applyAlignment="1">
      <alignment horizontal="center"/>
    </xf>
    <xf numFmtId="0" fontId="6" fillId="5" borderId="41" xfId="9" applyFont="1" applyFill="1" applyBorder="1" applyAlignment="1">
      <alignment horizontal="center" wrapText="1"/>
    </xf>
    <xf numFmtId="0" fontId="6" fillId="5" borderId="15" xfId="9" applyFont="1" applyFill="1" applyBorder="1" applyAlignment="1">
      <alignment horizontal="center" wrapText="1"/>
    </xf>
    <xf numFmtId="0" fontId="6" fillId="5" borderId="27" xfId="9" applyFont="1" applyFill="1" applyBorder="1" applyAlignment="1">
      <alignment horizontal="center" wrapText="1"/>
    </xf>
    <xf numFmtId="0" fontId="6" fillId="5" borderId="41" xfId="9" applyFont="1" applyFill="1" applyBorder="1" applyAlignment="1">
      <alignment horizontal="center"/>
    </xf>
    <xf numFmtId="0" fontId="6" fillId="5" borderId="15" xfId="9" applyFont="1" applyFill="1" applyBorder="1" applyAlignment="1">
      <alignment horizontal="center"/>
    </xf>
    <xf numFmtId="0" fontId="6" fillId="5" borderId="27" xfId="9" applyFont="1" applyFill="1" applyBorder="1" applyAlignment="1">
      <alignment horizontal="center"/>
    </xf>
    <xf numFmtId="0" fontId="20" fillId="0" borderId="34" xfId="0" applyFont="1" applyBorder="1" applyAlignment="1">
      <alignment horizontal="center"/>
    </xf>
    <xf numFmtId="0" fontId="20" fillId="0" borderId="35" xfId="0" applyFont="1" applyBorder="1" applyAlignment="1">
      <alignment horizontal="center"/>
    </xf>
    <xf numFmtId="0" fontId="20" fillId="0" borderId="36" xfId="0" applyFont="1" applyBorder="1" applyAlignment="1">
      <alignment horizontal="center"/>
    </xf>
  </cellXfs>
  <cellStyles count="12">
    <cellStyle name="Euro" xfId="1" xr:uid="{00000000-0005-0000-0000-000000000000}"/>
    <cellStyle name="Euro 2" xfId="2" xr:uid="{00000000-0005-0000-0000-000001000000}"/>
    <cellStyle name="Euro 2 2" xfId="6" xr:uid="{00000000-0005-0000-0000-000002000000}"/>
    <cellStyle name="Euro 3" xfId="5" xr:uid="{00000000-0005-0000-0000-000003000000}"/>
    <cellStyle name="Milliers" xfId="4" builtinId="3"/>
    <cellStyle name="Milliers 2" xfId="3" xr:uid="{00000000-0005-0000-0000-000005000000}"/>
    <cellStyle name="Milliers 2 2" xfId="7" xr:uid="{00000000-0005-0000-0000-000006000000}"/>
    <cellStyle name="Milliers 3" xfId="8" xr:uid="{00000000-0005-0000-0000-000007000000}"/>
    <cellStyle name="Normal" xfId="0" builtinId="0"/>
    <cellStyle name="Normal 2" xfId="9" xr:uid="{DC578681-ACF8-4D13-AEDF-412E6859D1D5}"/>
    <cellStyle name="Normal 3" xfId="11" xr:uid="{28DD2461-62AE-4E86-AB1A-43E63E15D0FE}"/>
    <cellStyle name="Pourcentage 2" xfId="10" xr:uid="{C92F61AF-1C1C-4960-BC97-68F79AE83F29}"/>
  </cellStyles>
  <dxfs count="0"/>
  <tableStyles count="0" defaultTableStyle="TableStyleMedium2" defaultPivotStyle="PivotStyleLight16"/>
  <colors>
    <mruColors>
      <color rgb="FFB634D0"/>
      <color rgb="FFDB05FF"/>
      <color rgb="FF8C3F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ommissiondesjournalistes.sharepoint.com/sites/equipe365/Documents%20partages/General/STATS/STATS%20pour%20SITE/2025/20251231_SITE.xlsx" TargetMode="External"/><Relationship Id="rId1" Type="http://schemas.openxmlformats.org/officeDocument/2006/relationships/externalLinkPath" Target="20251231_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K carte"/>
      <sheetName val="Détails OK"/>
      <sheetName val="Régions"/>
      <sheetName val="AGE"/>
      <sheetName val="Nbre demandes"/>
      <sheetName val="Evol"/>
      <sheetName val="1D"/>
      <sheetName val="Chiffres clés"/>
      <sheetName val="REFUS"/>
      <sheetName val="@_papier"/>
      <sheetName val="TB AG"/>
      <sheetName val="Paiements"/>
      <sheetName val="CP_CS"/>
      <sheetName val="géné2025"/>
      <sheetName val="prod et tps ttment"/>
    </sheetNames>
    <sheetDataSet>
      <sheetData sheetId="0">
        <row r="8">
          <cell r="K8" t="str">
            <v>Nombre de N° carte</v>
          </cell>
        </row>
        <row r="21">
          <cell r="B21" t="str">
            <v>Nombre de N° carte</v>
          </cell>
        </row>
        <row r="36">
          <cell r="B36" t="str">
            <v>Nombre de N° carte</v>
          </cell>
        </row>
      </sheetData>
      <sheetData sheetId="1">
        <row r="8">
          <cell r="B8" t="str">
            <v>Étiquettes de lignes</v>
          </cell>
        </row>
        <row r="9">
          <cell r="H9" t="str">
            <v>Nombre de N° carte</v>
          </cell>
          <cell r="M9" t="str">
            <v>Nombre de N° carte</v>
          </cell>
        </row>
        <row r="27">
          <cell r="B27" t="str">
            <v>Nombre de N° carte</v>
          </cell>
          <cell r="H27" t="str">
            <v>Nombre de N° carte</v>
          </cell>
        </row>
        <row r="46">
          <cell r="B46" t="str">
            <v>Nombre de N° carte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6"/>
  <sheetViews>
    <sheetView workbookViewId="0">
      <selection activeCell="A30" sqref="A30"/>
    </sheetView>
  </sheetViews>
  <sheetFormatPr baseColWidth="10" defaultColWidth="11.44140625" defaultRowHeight="15" x14ac:dyDescent="0.25"/>
  <cols>
    <col min="1" max="1" width="54.44140625" style="1" customWidth="1"/>
    <col min="2" max="2" width="13.88671875" style="2" customWidth="1"/>
    <col min="3" max="5" width="12" style="2" customWidth="1"/>
  </cols>
  <sheetData>
    <row r="1" spans="1:5" x14ac:dyDescent="0.25">
      <c r="D1" s="40"/>
    </row>
    <row r="2" spans="1:5" ht="21" x14ac:dyDescent="0.4">
      <c r="A2" s="122" t="s">
        <v>0</v>
      </c>
      <c r="B2" s="122"/>
      <c r="C2" s="122"/>
      <c r="D2" s="122"/>
      <c r="E2" s="122"/>
    </row>
    <row r="3" spans="1:5" x14ac:dyDescent="0.25">
      <c r="A3" s="123" t="s">
        <v>1</v>
      </c>
      <c r="B3" s="123"/>
      <c r="C3" s="123"/>
      <c r="D3" s="123"/>
      <c r="E3" s="123"/>
    </row>
    <row r="4" spans="1:5" x14ac:dyDescent="0.25">
      <c r="A4" s="2"/>
    </row>
    <row r="6" spans="1:5" x14ac:dyDescent="0.25">
      <c r="B6" s="3" t="s">
        <v>2</v>
      </c>
      <c r="C6" s="3" t="s">
        <v>3</v>
      </c>
      <c r="D6" s="3" t="s">
        <v>4</v>
      </c>
      <c r="E6" s="3" t="s">
        <v>5</v>
      </c>
    </row>
    <row r="7" spans="1:5" ht="15.6" x14ac:dyDescent="0.3">
      <c r="A7" s="42" t="s">
        <v>6</v>
      </c>
      <c r="B7" s="48">
        <f>B9+B16</f>
        <v>17578</v>
      </c>
      <c r="C7" s="48">
        <f>C9+C16</f>
        <v>16701</v>
      </c>
      <c r="D7" s="48">
        <f>D9+D16</f>
        <v>108</v>
      </c>
      <c r="E7" s="48">
        <f>SUM(B7+C7+D7)</f>
        <v>34387</v>
      </c>
    </row>
    <row r="8" spans="1:5" ht="16.2" thickBot="1" x14ac:dyDescent="0.35">
      <c r="A8" s="5"/>
      <c r="B8" s="49"/>
      <c r="C8" s="49"/>
      <c r="D8" s="49"/>
      <c r="E8" s="49"/>
    </row>
    <row r="9" spans="1:5" ht="15.6" x14ac:dyDescent="0.3">
      <c r="A9" s="45" t="s">
        <v>7</v>
      </c>
      <c r="B9" s="50">
        <f>SUM(B10:B13)</f>
        <v>837</v>
      </c>
      <c r="C9" s="51">
        <f>SUM(C10:C13)</f>
        <v>1013</v>
      </c>
      <c r="D9" s="51">
        <f>SUM(D10:D13)</f>
        <v>8</v>
      </c>
      <c r="E9" s="52">
        <f>SUM(E10:E13)</f>
        <v>1858</v>
      </c>
    </row>
    <row r="10" spans="1:5" x14ac:dyDescent="0.25">
      <c r="A10" s="6" t="s">
        <v>8</v>
      </c>
      <c r="B10" s="53">
        <f>GETPIVOTDATA("N° carte",'[1]Détails OK'!$M$9,"Sexe","M.","Type de carte","JOURNALISTE")</f>
        <v>143</v>
      </c>
      <c r="C10" s="53">
        <f>GETPIVOTDATA("N° carte",'[1]Détails OK'!$M$9,"Sexe","Mme","Type de carte","JOURNALISTE")</f>
        <v>187</v>
      </c>
      <c r="D10" s="54">
        <f>GETPIVOTDATA("N° carte",'[1]OK carte'!$K$8,"Sexe","Neutre","Type de carte","JOURNALISTE")</f>
        <v>2</v>
      </c>
      <c r="E10" s="55">
        <f>SUM(B10:D10)</f>
        <v>332</v>
      </c>
    </row>
    <row r="11" spans="1:5" x14ac:dyDescent="0.25">
      <c r="A11" s="6" t="s">
        <v>9</v>
      </c>
      <c r="B11" s="53">
        <f>GETPIVOTDATA("N° carte",'[1]Détails OK'!$H$9,"Sexe","M.","Type de carte","JOURNALISTE")</f>
        <v>39</v>
      </c>
      <c r="C11" s="53">
        <f>GETPIVOTDATA("N° carte",'[1]Détails OK'!$H$9,"Sexe","Mme","Type de carte","JOURNALISTE")</f>
        <v>46</v>
      </c>
      <c r="D11" s="54">
        <v>0</v>
      </c>
      <c r="E11" s="55">
        <f>SUM(B11:D11)</f>
        <v>85</v>
      </c>
    </row>
    <row r="12" spans="1:5" x14ac:dyDescent="0.25">
      <c r="A12" s="6" t="s">
        <v>10</v>
      </c>
      <c r="B12" s="53">
        <f>GETPIVOTDATA("N° carte",'[1]Détails OK'!$M$9,"Sexe","M.","Type de carte","PIGISTE")</f>
        <v>584</v>
      </c>
      <c r="C12" s="53">
        <f>GETPIVOTDATA("N° carte",'[1]Détails OK'!$M$9,"Sexe","Mme","Type de carte","PIGISTE")</f>
        <v>705</v>
      </c>
      <c r="D12" s="54">
        <f>GETPIVOTDATA("N° carte",'[1]OK carte'!$K$8,"Sexe","Neutre","Type de carte","PIGISTE")</f>
        <v>6</v>
      </c>
      <c r="E12" s="55">
        <f>SUM(B12:D12)</f>
        <v>1295</v>
      </c>
    </row>
    <row r="13" spans="1:5" x14ac:dyDescent="0.25">
      <c r="A13" s="6" t="s">
        <v>11</v>
      </c>
      <c r="B13" s="53">
        <f>GETPIVOTDATA("N° carte",'[1]Détails OK'!$H$9,"Sexe","M.","Type de carte","PIGISTE")</f>
        <v>71</v>
      </c>
      <c r="C13" s="53">
        <f>GETPIVOTDATA("N° carte",'[1]Détails OK'!$H$9,"Sexe","Mme","Type de carte","PIGISTE")</f>
        <v>75</v>
      </c>
      <c r="D13" s="54">
        <v>0</v>
      </c>
      <c r="E13" s="55">
        <f>SUM(B13:D13)</f>
        <v>146</v>
      </c>
    </row>
    <row r="14" spans="1:5" ht="16.2" thickBot="1" x14ac:dyDescent="0.35">
      <c r="A14" s="46" t="s">
        <v>12</v>
      </c>
      <c r="B14" s="56">
        <f>GETPIVOTDATA("N° carte",'[1]Détails OK'!$B$8,"Sexe","M.")</f>
        <v>111</v>
      </c>
      <c r="C14" s="56">
        <f>GETPIVOTDATA("N° carte",'[1]Détails OK'!$B$8,"Sexe","Mme")</f>
        <v>146</v>
      </c>
      <c r="D14" s="56">
        <f>GETPIVOTDATA("N° carte",'[1]Détails OK'!$B$8,"Sexe","Neutre")</f>
        <v>1</v>
      </c>
      <c r="E14" s="57">
        <f>SUM(B14:D14)</f>
        <v>258</v>
      </c>
    </row>
    <row r="15" spans="1:5" ht="15.6" x14ac:dyDescent="0.3">
      <c r="A15" s="4"/>
      <c r="B15" s="49"/>
      <c r="C15" s="49"/>
      <c r="D15" s="49"/>
      <c r="E15" s="49"/>
    </row>
    <row r="16" spans="1:5" ht="16.2" thickBot="1" x14ac:dyDescent="0.35">
      <c r="A16" s="47" t="s">
        <v>13</v>
      </c>
      <c r="B16" s="58">
        <f>SUM(B17:B22)</f>
        <v>16741</v>
      </c>
      <c r="C16" s="58">
        <f>SUM(C17:C22)</f>
        <v>15688</v>
      </c>
      <c r="D16" s="58">
        <f>SUM(D17:D22)</f>
        <v>100</v>
      </c>
      <c r="E16" s="59">
        <f>SUM(E17:E22)</f>
        <v>32529</v>
      </c>
    </row>
    <row r="17" spans="1:5" x14ac:dyDescent="0.25">
      <c r="A17" s="7" t="s">
        <v>8</v>
      </c>
      <c r="B17" s="60">
        <f>GETPIVOTDATA("N° carte",'[1]Détails OK'!$H$27,"Sexe","M.","Type de carte","JOURNALISTE")</f>
        <v>310</v>
      </c>
      <c r="C17" s="60">
        <f>GETPIVOTDATA("N° carte",'[1]Détails OK'!$H$27,"Sexe","Mme","Type de carte","JOURNALISTE")</f>
        <v>346</v>
      </c>
      <c r="D17" s="61">
        <f>GETPIVOTDATA("N° carte",'[1]Détails OK'!$H$27,"Sexe","Neutre","Type de carte","JOURNALISTE")</f>
        <v>3</v>
      </c>
      <c r="E17" s="62">
        <f t="shared" ref="E17:E22" si="0">SUM(B17:D17)</f>
        <v>659</v>
      </c>
    </row>
    <row r="18" spans="1:5" x14ac:dyDescent="0.25">
      <c r="A18" s="6" t="s">
        <v>9</v>
      </c>
      <c r="B18" s="53">
        <f>GETPIVOTDATA("N° carte",'[1]Détails OK'!$B$27,"Sexe","M.","Type de carte","JOURNALISTE")</f>
        <v>12036</v>
      </c>
      <c r="C18" s="53">
        <f>GETPIVOTDATA("N° carte",'[1]Détails OK'!$B$27,"Sexe","Mme","Type de carte","JOURNALISTE")</f>
        <v>10591</v>
      </c>
      <c r="D18" s="54">
        <f>GETPIVOTDATA("N° carte",'[1]Détails OK'!$B$27,"Sexe","Neutre","Type de carte","JOURNALISTE")</f>
        <v>63</v>
      </c>
      <c r="E18" s="55">
        <f t="shared" si="0"/>
        <v>22690</v>
      </c>
    </row>
    <row r="19" spans="1:5" x14ac:dyDescent="0.25">
      <c r="A19" s="6" t="s">
        <v>10</v>
      </c>
      <c r="B19" s="53">
        <f>GETPIVOTDATA("N° carte",'[1]Détails OK'!$H$27,"Sexe","M.","Type de carte","PIGISTE")</f>
        <v>471</v>
      </c>
      <c r="C19" s="53">
        <f>GETPIVOTDATA("N° carte",'[1]Détails OK'!$H$27,"Sexe","Mme","Type de carte","PIGISTE")</f>
        <v>498</v>
      </c>
      <c r="D19" s="54">
        <f>GETPIVOTDATA("N° carte",'[1]Détails OK'!$H$27,"Sexe","Neutre","Type de carte","PIGISTE")</f>
        <v>5</v>
      </c>
      <c r="E19" s="55">
        <f t="shared" si="0"/>
        <v>974</v>
      </c>
    </row>
    <row r="20" spans="1:5" x14ac:dyDescent="0.25">
      <c r="A20" s="6" t="s">
        <v>11</v>
      </c>
      <c r="B20" s="53">
        <f>GETPIVOTDATA("N° carte",'[1]Détails OK'!$B$27,"Sexe","M.","Type de carte","PIGISTE")</f>
        <v>3128</v>
      </c>
      <c r="C20" s="53">
        <f>GETPIVOTDATA("N° carte",'[1]Détails OK'!$B$27,"Sexe","Mme","Type de carte","PIGISTE")</f>
        <v>3497</v>
      </c>
      <c r="D20" s="54">
        <f>GETPIVOTDATA("N° carte",'[1]Détails OK'!$B$27,"Sexe","Neutre","Type de carte","PIGISTE")</f>
        <v>23</v>
      </c>
      <c r="E20" s="62">
        <f t="shared" si="0"/>
        <v>6648</v>
      </c>
    </row>
    <row r="21" spans="1:5" x14ac:dyDescent="0.25">
      <c r="A21" s="6" t="s">
        <v>14</v>
      </c>
      <c r="B21" s="53">
        <f>GETPIVOTDATA("N° carte",'[1]Détails OK'!$B$27,"Sexe","M.","Type de carte","DEMANDEUR D'EMPLOI")+GETPIVOTDATA("N° carte",'[1]Détails OK'!$H$27,"Sexe","M.","Type de carte","DEMANDEUR D'EMPLOI")</f>
        <v>519</v>
      </c>
      <c r="C21" s="53">
        <f>GETPIVOTDATA("N° carte",'[1]Détails OK'!$B$27,"Sexe","Mme","Type de carte","DEMANDEUR D'EMPLOI")+GETPIVOTDATA("N° carte",'[1]Détails OK'!$H$27,"Sexe","Mme","Type de carte","DEMANDEUR D'EMPLOI")</f>
        <v>675</v>
      </c>
      <c r="D21" s="54">
        <f>GETPIVOTDATA("N° carte",'[1]Détails OK'!$B$27,"Sexe","Neutre","Type de carte","DEMANDEUR D'EMPLOI")</f>
        <v>6</v>
      </c>
      <c r="E21" s="62">
        <f t="shared" si="0"/>
        <v>1200</v>
      </c>
    </row>
    <row r="22" spans="1:5" x14ac:dyDescent="0.25">
      <c r="A22" s="6" t="s">
        <v>15</v>
      </c>
      <c r="B22" s="53">
        <f>GETPIVOTDATA("N° carte",'[1]Détails OK'!$B$27,"Sexe","M.","Type de carte","DIRECTEUR")</f>
        <v>277</v>
      </c>
      <c r="C22" s="53">
        <f>GETPIVOTDATA("N° carte",'[1]Détails OK'!$B$27,"Sexe","Mme","Type de carte","DIRECTEUR")</f>
        <v>81</v>
      </c>
      <c r="D22" s="54">
        <f>GETPIVOTDATA("N° carte",'[1]OK carte'!$B$21,"Sexe","Neutre","Type de carte","DIRECTEUR")</f>
        <v>0</v>
      </c>
      <c r="E22" s="62">
        <f t="shared" si="0"/>
        <v>358</v>
      </c>
    </row>
    <row r="23" spans="1:5" x14ac:dyDescent="0.25">
      <c r="B23" s="63"/>
      <c r="C23" s="63"/>
      <c r="D23" s="63"/>
      <c r="E23" s="63"/>
    </row>
    <row r="24" spans="1:5" ht="16.2" thickBot="1" x14ac:dyDescent="0.35">
      <c r="A24" s="43" t="s">
        <v>16</v>
      </c>
      <c r="B24" s="64">
        <f>GETPIVOTDATA("N° carte",'[1]Détails OK'!$B$46,"Sexe","M.","Type de carte","HONORAIRE")</f>
        <v>252</v>
      </c>
      <c r="C24" s="64">
        <f>GETPIVOTDATA("N° carte",'[1]Détails OK'!$B$46,"Sexe","Mme","Type de carte","HONORAIRE")</f>
        <v>144</v>
      </c>
      <c r="D24" s="64">
        <f>GETPIVOTDATA("N° carte",'[1]OK carte'!$B$36,"Sexe","Neutre","Type de carte","HONORAIRE")</f>
        <v>1</v>
      </c>
      <c r="E24" s="44">
        <f>B24+C24+D24</f>
        <v>397</v>
      </c>
    </row>
    <row r="25" spans="1:5" x14ac:dyDescent="0.25">
      <c r="B25" s="63"/>
      <c r="C25" s="63"/>
      <c r="D25" s="63"/>
      <c r="E25" s="63"/>
    </row>
    <row r="26" spans="1:5" ht="16.2" thickBot="1" x14ac:dyDescent="0.35">
      <c r="A26" s="43" t="s">
        <v>17</v>
      </c>
      <c r="B26" s="64">
        <f>B24+B7</f>
        <v>17830</v>
      </c>
      <c r="C26" s="64">
        <f>C24+C7</f>
        <v>16845</v>
      </c>
      <c r="D26" s="64">
        <f>D24+D7</f>
        <v>109</v>
      </c>
      <c r="E26" s="44">
        <f>B26+C26+D26</f>
        <v>34784</v>
      </c>
    </row>
  </sheetData>
  <mergeCells count="2">
    <mergeCell ref="A2:E2"/>
    <mergeCell ref="A3:E3"/>
  </mergeCells>
  <phoneticPr fontId="0" type="noConversion"/>
  <printOptions horizontalCentered="1" verticalCentered="1"/>
  <pageMargins left="0.78740157480314965" right="0.6692913385826772" top="0.78740157480314965" bottom="0.98425196850393704" header="0.51181102362204722" footer="0.51181102362204722"/>
  <pageSetup paperSize="9" orientation="landscape" r:id="rId1"/>
  <headerFooter>
    <oddFooter>&amp;C&amp;G&amp;R1/4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7:K18"/>
  <sheetViews>
    <sheetView workbookViewId="0">
      <selection activeCell="E22" sqref="E22"/>
    </sheetView>
  </sheetViews>
  <sheetFormatPr baseColWidth="10" defaultColWidth="11.44140625" defaultRowHeight="13.2" x14ac:dyDescent="0.25"/>
  <cols>
    <col min="2" max="2" width="22.88671875" bestFit="1" customWidth="1"/>
    <col min="3" max="3" width="14.44140625" customWidth="1"/>
    <col min="11" max="11" width="13.33203125" customWidth="1"/>
    <col min="14" max="14" width="13.5546875" bestFit="1" customWidth="1"/>
  </cols>
  <sheetData>
    <row r="7" spans="2:11" x14ac:dyDescent="0.25">
      <c r="B7" s="115"/>
      <c r="C7" s="124" t="s">
        <v>18</v>
      </c>
      <c r="D7" s="124"/>
      <c r="E7" s="124"/>
      <c r="F7" s="124"/>
      <c r="G7" s="124"/>
      <c r="H7" s="124"/>
      <c r="I7" s="124"/>
      <c r="J7" s="124"/>
      <c r="K7" s="124"/>
    </row>
    <row r="8" spans="2:11" x14ac:dyDescent="0.25">
      <c r="C8" s="125" t="s">
        <v>19</v>
      </c>
      <c r="D8" s="126"/>
      <c r="E8" s="126"/>
      <c r="F8" s="126"/>
      <c r="G8" s="126"/>
      <c r="H8" s="126"/>
      <c r="I8" s="126"/>
      <c r="J8" s="126"/>
      <c r="K8" s="127"/>
    </row>
    <row r="9" spans="2:11" x14ac:dyDescent="0.25">
      <c r="C9" s="128" t="s">
        <v>20</v>
      </c>
      <c r="D9" s="129"/>
      <c r="E9" s="129"/>
      <c r="F9" s="130"/>
      <c r="G9" s="128" t="s">
        <v>21</v>
      </c>
      <c r="H9" s="129"/>
      <c r="I9" s="129"/>
      <c r="J9" s="130"/>
      <c r="K9" s="131" t="s">
        <v>22</v>
      </c>
    </row>
    <row r="10" spans="2:11" x14ac:dyDescent="0.25">
      <c r="C10" s="134" t="s">
        <v>2</v>
      </c>
      <c r="D10" s="134" t="s">
        <v>3</v>
      </c>
      <c r="E10" s="131" t="s">
        <v>4</v>
      </c>
      <c r="F10" s="134" t="s">
        <v>5</v>
      </c>
      <c r="G10" s="134" t="s">
        <v>2</v>
      </c>
      <c r="H10" s="134" t="s">
        <v>3</v>
      </c>
      <c r="I10" s="131" t="s">
        <v>4</v>
      </c>
      <c r="J10" s="134" t="s">
        <v>5</v>
      </c>
      <c r="K10" s="132"/>
    </row>
    <row r="11" spans="2:11" x14ac:dyDescent="0.25">
      <c r="C11" s="134"/>
      <c r="D11" s="134" t="s">
        <v>3</v>
      </c>
      <c r="E11" s="133"/>
      <c r="F11" s="134" t="s">
        <v>5</v>
      </c>
      <c r="G11" s="134" t="s">
        <v>2</v>
      </c>
      <c r="H11" s="134" t="s">
        <v>3</v>
      </c>
      <c r="I11" s="133"/>
      <c r="J11" s="134" t="s">
        <v>5</v>
      </c>
      <c r="K11" s="133"/>
    </row>
    <row r="12" spans="2:11" ht="14.4" x14ac:dyDescent="0.3">
      <c r="B12" s="120" t="s">
        <v>23</v>
      </c>
      <c r="C12" s="121">
        <v>222</v>
      </c>
      <c r="D12" s="121">
        <v>38</v>
      </c>
      <c r="E12" s="121">
        <v>0</v>
      </c>
      <c r="F12" s="120">
        <f>C12+D12+E12</f>
        <v>260</v>
      </c>
      <c r="G12" s="121">
        <v>139</v>
      </c>
      <c r="H12" s="121">
        <v>25</v>
      </c>
      <c r="I12" s="121">
        <v>0</v>
      </c>
      <c r="J12" s="120">
        <f>G12+H12+I12</f>
        <v>164</v>
      </c>
      <c r="K12" s="119">
        <f>SUM(F12+J12)</f>
        <v>424</v>
      </c>
    </row>
    <row r="13" spans="2:11" ht="14.4" x14ac:dyDescent="0.3">
      <c r="B13" s="117" t="s">
        <v>24</v>
      </c>
      <c r="C13" s="118">
        <v>4</v>
      </c>
      <c r="D13" s="118">
        <v>0</v>
      </c>
      <c r="E13" s="118">
        <v>0</v>
      </c>
      <c r="F13" s="117">
        <f t="shared" ref="F13:F17" si="0">C13+D13+E13</f>
        <v>4</v>
      </c>
      <c r="G13" s="118">
        <v>4</v>
      </c>
      <c r="H13" s="118">
        <v>0</v>
      </c>
      <c r="I13" s="118">
        <v>0</v>
      </c>
      <c r="J13" s="117">
        <f t="shared" ref="J13:J17" si="1">G13+H13+I13</f>
        <v>4</v>
      </c>
      <c r="K13" s="119">
        <v>8</v>
      </c>
    </row>
    <row r="14" spans="2:11" ht="14.4" x14ac:dyDescent="0.3">
      <c r="B14" s="120" t="s">
        <v>25</v>
      </c>
      <c r="C14" s="121">
        <v>289</v>
      </c>
      <c r="D14" s="121">
        <v>197</v>
      </c>
      <c r="E14" s="121">
        <v>0</v>
      </c>
      <c r="F14" s="120">
        <f t="shared" si="0"/>
        <v>486</v>
      </c>
      <c r="G14" s="121">
        <v>213</v>
      </c>
      <c r="H14" s="121">
        <v>175</v>
      </c>
      <c r="I14" s="121">
        <v>3</v>
      </c>
      <c r="J14" s="120">
        <f t="shared" si="1"/>
        <v>391</v>
      </c>
      <c r="K14" s="119">
        <f>F14+J14</f>
        <v>877</v>
      </c>
    </row>
    <row r="15" spans="2:11" ht="14.4" x14ac:dyDescent="0.3">
      <c r="B15" s="117" t="s">
        <v>26</v>
      </c>
      <c r="C15" s="118">
        <v>0</v>
      </c>
      <c r="D15" s="118">
        <v>0</v>
      </c>
      <c r="E15" s="118">
        <v>0</v>
      </c>
      <c r="F15" s="117">
        <f t="shared" si="0"/>
        <v>0</v>
      </c>
      <c r="G15" s="118">
        <v>0</v>
      </c>
      <c r="H15" s="118">
        <v>0</v>
      </c>
      <c r="I15" s="118">
        <v>0</v>
      </c>
      <c r="J15" s="117">
        <f t="shared" si="1"/>
        <v>0</v>
      </c>
      <c r="K15" s="119">
        <f>F15+J15</f>
        <v>0</v>
      </c>
    </row>
    <row r="16" spans="2:11" ht="14.4" x14ac:dyDescent="0.3">
      <c r="B16" s="120" t="s">
        <v>27</v>
      </c>
      <c r="C16" s="121">
        <v>23</v>
      </c>
      <c r="D16" s="121">
        <v>48</v>
      </c>
      <c r="E16" s="121">
        <v>1</v>
      </c>
      <c r="F16" s="120">
        <f t="shared" si="0"/>
        <v>72</v>
      </c>
      <c r="G16" s="121">
        <v>12</v>
      </c>
      <c r="H16" s="121">
        <v>29</v>
      </c>
      <c r="I16" s="121">
        <v>0</v>
      </c>
      <c r="J16" s="120">
        <f t="shared" si="1"/>
        <v>41</v>
      </c>
      <c r="K16" s="119">
        <f t="shared" ref="K16:K17" si="2">F16+J16</f>
        <v>113</v>
      </c>
    </row>
    <row r="17" spans="2:11" ht="14.4" x14ac:dyDescent="0.3">
      <c r="B17" s="117" t="s">
        <v>28</v>
      </c>
      <c r="C17" s="118">
        <v>11</v>
      </c>
      <c r="D17" s="118">
        <v>31</v>
      </c>
      <c r="E17" s="118">
        <v>0</v>
      </c>
      <c r="F17" s="117">
        <f t="shared" si="0"/>
        <v>42</v>
      </c>
      <c r="G17" s="118">
        <v>3</v>
      </c>
      <c r="H17" s="118">
        <v>2</v>
      </c>
      <c r="I17" s="118">
        <v>0</v>
      </c>
      <c r="J17" s="117">
        <f t="shared" si="1"/>
        <v>5</v>
      </c>
      <c r="K17" s="119">
        <f t="shared" si="2"/>
        <v>47</v>
      </c>
    </row>
    <row r="18" spans="2:11" ht="14.4" x14ac:dyDescent="0.3">
      <c r="C18" s="116"/>
      <c r="D18" s="116"/>
      <c r="E18" s="116"/>
      <c r="F18" s="119">
        <f>SUM(F12:F17)</f>
        <v>864</v>
      </c>
      <c r="G18" s="116"/>
      <c r="H18" s="116"/>
      <c r="I18" s="116"/>
      <c r="J18" s="119">
        <f>SUM(J12:J17)</f>
        <v>605</v>
      </c>
      <c r="K18" s="119">
        <f>SUM(K12:K17)</f>
        <v>1469</v>
      </c>
    </row>
  </sheetData>
  <mergeCells count="13">
    <mergeCell ref="C7:K7"/>
    <mergeCell ref="C8:K8"/>
    <mergeCell ref="C9:F9"/>
    <mergeCell ref="G9:J9"/>
    <mergeCell ref="K9:K11"/>
    <mergeCell ref="C10:C11"/>
    <mergeCell ref="D10:D11"/>
    <mergeCell ref="E10:E11"/>
    <mergeCell ref="F10:F11"/>
    <mergeCell ref="G10:G11"/>
    <mergeCell ref="H10:H11"/>
    <mergeCell ref="I10:I11"/>
    <mergeCell ref="J10:J11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Footer>&amp;C&amp;G&amp;R2/4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H35"/>
  <sheetViews>
    <sheetView tabSelected="1" topLeftCell="A4" zoomScale="98" zoomScaleNormal="98" workbookViewId="0">
      <selection activeCell="L24" sqref="L24"/>
    </sheetView>
  </sheetViews>
  <sheetFormatPr baseColWidth="10" defaultColWidth="11.44140625" defaultRowHeight="13.2" x14ac:dyDescent="0.25"/>
  <cols>
    <col min="1" max="1" width="34.33203125" customWidth="1"/>
    <col min="2" max="2" width="17" customWidth="1"/>
    <col min="3" max="3" width="17.33203125" customWidth="1"/>
    <col min="5" max="5" width="15.109375" customWidth="1"/>
    <col min="6" max="6" width="13.88671875" customWidth="1"/>
  </cols>
  <sheetData>
    <row r="3" spans="1:8" x14ac:dyDescent="0.25">
      <c r="A3" s="135" t="s">
        <v>19</v>
      </c>
      <c r="B3" s="136"/>
      <c r="C3" s="136"/>
      <c r="D3" s="136"/>
      <c r="E3" s="136"/>
      <c r="F3" s="136"/>
      <c r="G3" s="136"/>
      <c r="H3" s="137"/>
    </row>
    <row r="4" spans="1:8" x14ac:dyDescent="0.25">
      <c r="A4" s="41"/>
      <c r="B4" s="41"/>
      <c r="C4" s="41"/>
      <c r="D4" s="41"/>
      <c r="E4" s="41"/>
      <c r="F4" s="41"/>
      <c r="G4" s="41"/>
      <c r="H4" s="41"/>
    </row>
    <row r="5" spans="1:8" ht="13.8" thickBot="1" x14ac:dyDescent="0.3"/>
    <row r="6" spans="1:8" ht="13.8" thickBot="1" x14ac:dyDescent="0.3">
      <c r="B6" s="142" t="s">
        <v>29</v>
      </c>
      <c r="C6" s="143"/>
      <c r="D6" s="144" t="s">
        <v>30</v>
      </c>
      <c r="E6" s="146" t="s">
        <v>31</v>
      </c>
      <c r="F6" s="138" t="s">
        <v>32</v>
      </c>
      <c r="G6" s="140" t="s">
        <v>33</v>
      </c>
    </row>
    <row r="7" spans="1:8" ht="26.4" x14ac:dyDescent="0.25">
      <c r="A7" s="9" t="s">
        <v>34</v>
      </c>
      <c r="B7" s="10" t="s">
        <v>35</v>
      </c>
      <c r="C7" s="11" t="s">
        <v>36</v>
      </c>
      <c r="D7" s="145"/>
      <c r="E7" s="147"/>
      <c r="F7" s="139"/>
      <c r="G7" s="141"/>
    </row>
    <row r="8" spans="1:8" x14ac:dyDescent="0.25">
      <c r="A8" s="12" t="s">
        <v>37</v>
      </c>
      <c r="B8" s="13">
        <v>533</v>
      </c>
      <c r="C8" s="14">
        <v>203</v>
      </c>
      <c r="D8" s="15">
        <v>69</v>
      </c>
      <c r="E8" s="16">
        <v>28</v>
      </c>
      <c r="F8" s="17">
        <v>9</v>
      </c>
      <c r="G8" s="18">
        <f>B8+C8+E8+F8</f>
        <v>773</v>
      </c>
    </row>
    <row r="9" spans="1:8" x14ac:dyDescent="0.25">
      <c r="A9" s="12" t="s">
        <v>38</v>
      </c>
      <c r="B9" s="13">
        <v>496</v>
      </c>
      <c r="C9" s="14">
        <v>121</v>
      </c>
      <c r="D9" s="15">
        <v>24</v>
      </c>
      <c r="E9" s="16">
        <v>11</v>
      </c>
      <c r="F9" s="17">
        <v>6</v>
      </c>
      <c r="G9" s="18">
        <f>B9+C9+E9+F9</f>
        <v>634</v>
      </c>
    </row>
    <row r="10" spans="1:8" x14ac:dyDescent="0.25">
      <c r="A10" s="12" t="s">
        <v>39</v>
      </c>
      <c r="B10" s="13">
        <v>728</v>
      </c>
      <c r="C10" s="14">
        <v>286</v>
      </c>
      <c r="D10" s="15">
        <v>52</v>
      </c>
      <c r="E10" s="16">
        <v>35</v>
      </c>
      <c r="F10" s="17">
        <v>17</v>
      </c>
      <c r="G10" s="18">
        <f>B10+C10+E10+F10</f>
        <v>1066</v>
      </c>
    </row>
    <row r="11" spans="1:8" x14ac:dyDescent="0.25">
      <c r="A11" s="12" t="s">
        <v>40</v>
      </c>
      <c r="B11" s="13">
        <v>459</v>
      </c>
      <c r="C11" s="14">
        <v>126</v>
      </c>
      <c r="D11" s="15">
        <v>34</v>
      </c>
      <c r="E11" s="16">
        <v>20</v>
      </c>
      <c r="F11" s="17">
        <v>3</v>
      </c>
      <c r="G11" s="18">
        <f t="shared" ref="G11:G27" si="0">B11+C11+E11+F11</f>
        <v>608</v>
      </c>
    </row>
    <row r="12" spans="1:8" x14ac:dyDescent="0.25">
      <c r="A12" s="12" t="s">
        <v>41</v>
      </c>
      <c r="B12" s="13">
        <v>591</v>
      </c>
      <c r="C12" s="14">
        <v>134</v>
      </c>
      <c r="D12" s="15">
        <v>43</v>
      </c>
      <c r="E12" s="16">
        <v>26</v>
      </c>
      <c r="F12" s="17">
        <v>7</v>
      </c>
      <c r="G12" s="18">
        <f t="shared" si="0"/>
        <v>758</v>
      </c>
    </row>
    <row r="13" spans="1:8" x14ac:dyDescent="0.25">
      <c r="A13" s="12" t="s">
        <v>42</v>
      </c>
      <c r="B13" s="13">
        <v>1062</v>
      </c>
      <c r="C13" s="14">
        <v>358</v>
      </c>
      <c r="D13" s="15">
        <v>55</v>
      </c>
      <c r="E13" s="16">
        <v>54</v>
      </c>
      <c r="F13" s="17">
        <v>10</v>
      </c>
      <c r="G13" s="18">
        <f t="shared" si="0"/>
        <v>1484</v>
      </c>
    </row>
    <row r="14" spans="1:8" x14ac:dyDescent="0.25">
      <c r="A14" s="12" t="s">
        <v>43</v>
      </c>
      <c r="B14" s="13">
        <v>536</v>
      </c>
      <c r="C14" s="14">
        <v>141</v>
      </c>
      <c r="D14" s="15">
        <v>39</v>
      </c>
      <c r="E14" s="16">
        <v>14</v>
      </c>
      <c r="F14" s="17">
        <v>5</v>
      </c>
      <c r="G14" s="18">
        <f t="shared" si="0"/>
        <v>696</v>
      </c>
    </row>
    <row r="15" spans="1:8" x14ac:dyDescent="0.25">
      <c r="A15" s="12" t="s">
        <v>44</v>
      </c>
      <c r="B15" s="13">
        <v>630</v>
      </c>
      <c r="C15" s="14">
        <v>140</v>
      </c>
      <c r="D15" s="15">
        <v>42</v>
      </c>
      <c r="E15" s="16">
        <v>19</v>
      </c>
      <c r="F15" s="17">
        <v>11</v>
      </c>
      <c r="G15" s="18">
        <f t="shared" si="0"/>
        <v>800</v>
      </c>
    </row>
    <row r="16" spans="1:8" x14ac:dyDescent="0.25">
      <c r="A16" s="12" t="s">
        <v>45</v>
      </c>
      <c r="B16" s="13">
        <v>594</v>
      </c>
      <c r="C16" s="14">
        <v>162</v>
      </c>
      <c r="D16" s="15">
        <v>34</v>
      </c>
      <c r="E16" s="16">
        <v>40</v>
      </c>
      <c r="F16" s="17">
        <v>9</v>
      </c>
      <c r="G16" s="18">
        <f t="shared" si="0"/>
        <v>805</v>
      </c>
    </row>
    <row r="17" spans="1:7" x14ac:dyDescent="0.25">
      <c r="A17" s="12" t="s">
        <v>46</v>
      </c>
      <c r="B17" s="13">
        <v>517</v>
      </c>
      <c r="C17" s="14">
        <v>212</v>
      </c>
      <c r="D17" s="15">
        <v>34</v>
      </c>
      <c r="E17" s="16">
        <v>45</v>
      </c>
      <c r="F17" s="17">
        <v>17</v>
      </c>
      <c r="G17" s="18">
        <f t="shared" si="0"/>
        <v>791</v>
      </c>
    </row>
    <row r="18" spans="1:7" x14ac:dyDescent="0.25">
      <c r="A18" s="12" t="s">
        <v>47</v>
      </c>
      <c r="B18" s="13">
        <v>448</v>
      </c>
      <c r="C18" s="14">
        <v>115</v>
      </c>
      <c r="D18" s="15">
        <v>41</v>
      </c>
      <c r="E18" s="16">
        <v>11</v>
      </c>
      <c r="F18" s="17">
        <v>5</v>
      </c>
      <c r="G18" s="18">
        <f t="shared" si="0"/>
        <v>579</v>
      </c>
    </row>
    <row r="19" spans="1:7" x14ac:dyDescent="0.25">
      <c r="A19" s="12" t="s">
        <v>48</v>
      </c>
      <c r="B19" s="13">
        <v>580</v>
      </c>
      <c r="C19" s="14">
        <v>238</v>
      </c>
      <c r="D19" s="15">
        <v>51</v>
      </c>
      <c r="E19" s="16">
        <v>26</v>
      </c>
      <c r="F19" s="17">
        <v>11</v>
      </c>
      <c r="G19" s="18">
        <f t="shared" si="0"/>
        <v>855</v>
      </c>
    </row>
    <row r="20" spans="1:7" x14ac:dyDescent="0.25">
      <c r="A20" s="12" t="s">
        <v>49</v>
      </c>
      <c r="B20" s="13">
        <v>682</v>
      </c>
      <c r="C20" s="14">
        <v>217</v>
      </c>
      <c r="D20" s="15">
        <v>68</v>
      </c>
      <c r="E20" s="16">
        <v>26</v>
      </c>
      <c r="F20" s="17">
        <v>12</v>
      </c>
      <c r="G20" s="18">
        <f t="shared" si="0"/>
        <v>937</v>
      </c>
    </row>
    <row r="21" spans="1:7" x14ac:dyDescent="0.25">
      <c r="A21" s="12" t="s">
        <v>50</v>
      </c>
      <c r="B21" s="13">
        <v>674</v>
      </c>
      <c r="C21" s="14">
        <v>201</v>
      </c>
      <c r="D21" s="15">
        <v>54</v>
      </c>
      <c r="E21" s="16">
        <v>27</v>
      </c>
      <c r="F21" s="17">
        <v>11</v>
      </c>
      <c r="G21" s="18">
        <f t="shared" si="0"/>
        <v>913</v>
      </c>
    </row>
    <row r="22" spans="1:7" x14ac:dyDescent="0.25">
      <c r="A22" s="12" t="s">
        <v>51</v>
      </c>
      <c r="B22" s="13">
        <v>760</v>
      </c>
      <c r="C22" s="14">
        <v>277</v>
      </c>
      <c r="D22" s="15">
        <v>50</v>
      </c>
      <c r="E22" s="16">
        <v>34</v>
      </c>
      <c r="F22" s="17">
        <v>7</v>
      </c>
      <c r="G22" s="18">
        <f t="shared" si="0"/>
        <v>1078</v>
      </c>
    </row>
    <row r="23" spans="1:7" x14ac:dyDescent="0.25">
      <c r="A23" s="12" t="s">
        <v>52</v>
      </c>
      <c r="B23" s="13">
        <v>326</v>
      </c>
      <c r="C23" s="14">
        <v>98</v>
      </c>
      <c r="D23" s="15">
        <v>12</v>
      </c>
      <c r="E23" s="16">
        <v>24</v>
      </c>
      <c r="F23" s="17">
        <v>4</v>
      </c>
      <c r="G23" s="18">
        <f t="shared" si="0"/>
        <v>452</v>
      </c>
    </row>
    <row r="24" spans="1:7" x14ac:dyDescent="0.25">
      <c r="A24" s="12" t="s">
        <v>53</v>
      </c>
      <c r="B24" s="13">
        <v>607</v>
      </c>
      <c r="C24" s="14">
        <v>275</v>
      </c>
      <c r="D24" s="15">
        <v>56</v>
      </c>
      <c r="E24" s="16">
        <v>63</v>
      </c>
      <c r="F24" s="17">
        <v>9</v>
      </c>
      <c r="G24" s="18">
        <f t="shared" si="0"/>
        <v>954</v>
      </c>
    </row>
    <row r="25" spans="1:7" x14ac:dyDescent="0.25">
      <c r="A25" s="12" t="s">
        <v>54</v>
      </c>
      <c r="B25" s="13">
        <v>647</v>
      </c>
      <c r="C25" s="14">
        <v>269</v>
      </c>
      <c r="D25" s="15">
        <v>69</v>
      </c>
      <c r="E25" s="16">
        <v>52</v>
      </c>
      <c r="F25" s="17">
        <v>13</v>
      </c>
      <c r="G25" s="18">
        <f t="shared" si="0"/>
        <v>981</v>
      </c>
    </row>
    <row r="26" spans="1:7" x14ac:dyDescent="0.25">
      <c r="A26" s="12" t="s">
        <v>55</v>
      </c>
      <c r="B26" s="13">
        <v>533</v>
      </c>
      <c r="C26" s="14">
        <v>100</v>
      </c>
      <c r="D26" s="15">
        <v>40</v>
      </c>
      <c r="E26" s="16">
        <v>23</v>
      </c>
      <c r="F26" s="17">
        <v>1</v>
      </c>
      <c r="G26" s="18">
        <f t="shared" si="0"/>
        <v>657</v>
      </c>
    </row>
    <row r="27" spans="1:7" x14ac:dyDescent="0.25">
      <c r="A27" s="12" t="s">
        <v>33</v>
      </c>
      <c r="B27" s="19">
        <f>SUM(B8:B26)</f>
        <v>11403</v>
      </c>
      <c r="C27" s="20">
        <f>SUM(C8:C26)</f>
        <v>3673</v>
      </c>
      <c r="D27" s="21">
        <f>SUM(D8:D26)</f>
        <v>867</v>
      </c>
      <c r="E27" s="22">
        <f>SUM(E8:E26)</f>
        <v>578</v>
      </c>
      <c r="F27" s="23">
        <f>SUM(F8:F26)</f>
        <v>167</v>
      </c>
      <c r="G27" s="18">
        <f t="shared" si="0"/>
        <v>15821</v>
      </c>
    </row>
    <row r="28" spans="1:7" x14ac:dyDescent="0.25">
      <c r="A28" s="24"/>
      <c r="D28" s="25"/>
      <c r="F28" s="26"/>
      <c r="G28" s="26"/>
    </row>
    <row r="29" spans="1:7" x14ac:dyDescent="0.25">
      <c r="A29" s="12" t="s">
        <v>56</v>
      </c>
      <c r="B29" s="27">
        <v>12689</v>
      </c>
      <c r="C29" s="28">
        <v>5375</v>
      </c>
      <c r="D29" s="15">
        <v>990</v>
      </c>
      <c r="E29" s="16">
        <v>622</v>
      </c>
      <c r="F29" s="17">
        <v>230</v>
      </c>
      <c r="G29" s="18">
        <f>B29+C29+E29+F29</f>
        <v>18916</v>
      </c>
    </row>
    <row r="30" spans="1:7" x14ac:dyDescent="0.25">
      <c r="A30" s="12" t="s">
        <v>57</v>
      </c>
      <c r="B30" s="27">
        <v>32</v>
      </c>
      <c r="C30" s="28">
        <v>15</v>
      </c>
      <c r="D30" s="15">
        <v>1</v>
      </c>
      <c r="E30" s="29">
        <v>0</v>
      </c>
      <c r="F30" s="17">
        <v>0</v>
      </c>
      <c r="G30" s="18">
        <f>B30+C30+E30+F30</f>
        <v>47</v>
      </c>
    </row>
    <row r="31" spans="1:7" x14ac:dyDescent="0.25">
      <c r="A31" s="24"/>
      <c r="B31" s="30"/>
      <c r="C31" s="30"/>
      <c r="D31" s="31"/>
      <c r="E31" s="30"/>
      <c r="F31" s="30"/>
      <c r="G31" s="32"/>
    </row>
    <row r="32" spans="1:7" ht="13.8" thickBot="1" x14ac:dyDescent="0.3">
      <c r="A32" s="33" t="s">
        <v>58</v>
      </c>
      <c r="B32" s="34">
        <f>B27+B29+B30</f>
        <v>24124</v>
      </c>
      <c r="C32" s="35">
        <f>C27+C29+C30</f>
        <v>9063</v>
      </c>
      <c r="D32" s="36">
        <f>D27+D29+D30</f>
        <v>1858</v>
      </c>
      <c r="E32" s="37">
        <f>E29+E27+E30</f>
        <v>1200</v>
      </c>
      <c r="F32" s="38">
        <f>F29+F27+F30</f>
        <v>397</v>
      </c>
      <c r="G32" s="39">
        <f>B32+C32+E32+F32</f>
        <v>34784</v>
      </c>
    </row>
    <row r="34" spans="2:2" x14ac:dyDescent="0.25">
      <c r="B34" s="8"/>
    </row>
    <row r="35" spans="2:2" x14ac:dyDescent="0.25">
      <c r="B35" s="8"/>
    </row>
  </sheetData>
  <mergeCells count="6">
    <mergeCell ref="A3:H3"/>
    <mergeCell ref="F6:F7"/>
    <mergeCell ref="G6:G7"/>
    <mergeCell ref="B6:C6"/>
    <mergeCell ref="D6:D7"/>
    <mergeCell ref="E6:E7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85" orientation="landscape" r:id="rId1"/>
  <headerFooter alignWithMargins="0">
    <oddFooter>&amp;C&amp;G&amp;R3/4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AA496-14A4-44F8-AD5F-98614F356FD8}">
  <dimension ref="B4:L40"/>
  <sheetViews>
    <sheetView topLeftCell="A11" workbookViewId="0">
      <selection activeCell="P16" sqref="P16"/>
    </sheetView>
  </sheetViews>
  <sheetFormatPr baseColWidth="10" defaultColWidth="11.44140625" defaultRowHeight="13.2" x14ac:dyDescent="0.25"/>
  <cols>
    <col min="1" max="1" width="9.33203125" customWidth="1"/>
    <col min="2" max="2" width="48.88671875" customWidth="1"/>
  </cols>
  <sheetData>
    <row r="4" spans="2:12" ht="13.8" thickBot="1" x14ac:dyDescent="0.3"/>
    <row r="5" spans="2:12" ht="13.8" thickBot="1" x14ac:dyDescent="0.3">
      <c r="B5" s="148" t="s">
        <v>59</v>
      </c>
      <c r="C5" s="149"/>
      <c r="D5" s="149"/>
      <c r="E5" s="149"/>
      <c r="F5" s="149"/>
      <c r="G5" s="149"/>
      <c r="H5" s="149"/>
      <c r="I5" s="149"/>
      <c r="J5" s="149"/>
      <c r="K5" s="149"/>
      <c r="L5" s="150"/>
    </row>
    <row r="6" spans="2:12" ht="27" customHeight="1" x14ac:dyDescent="0.25">
      <c r="B6" s="65" t="s">
        <v>60</v>
      </c>
      <c r="C6" s="66">
        <v>-1.9199999999999998E-2</v>
      </c>
      <c r="D6" s="66">
        <f t="shared" ref="D6:I6" si="0">(D9-C9)/C9</f>
        <v>-5.4202849196889717E-3</v>
      </c>
      <c r="E6" s="66">
        <f t="shared" si="0"/>
        <v>-4.479698690330128E-3</v>
      </c>
      <c r="F6" s="66">
        <f t="shared" si="0"/>
        <v>-9.1430209229005441E-3</v>
      </c>
      <c r="G6" s="66">
        <f t="shared" si="0"/>
        <v>-1.1252205605854618E-2</v>
      </c>
      <c r="H6" s="66">
        <f t="shared" si="0"/>
        <v>-3.1303024983909658E-3</v>
      </c>
      <c r="I6" s="66">
        <f t="shared" si="0"/>
        <v>-1.317681584739545E-2</v>
      </c>
      <c r="J6" s="66">
        <f>(J9-I9)/I9</f>
        <v>1.2639029322548028E-2</v>
      </c>
      <c r="K6" s="66">
        <f>(K9-J9)/J9</f>
        <v>1.3744089747731345E-2</v>
      </c>
      <c r="L6" s="67">
        <f>(L9-K9)/K9</f>
        <v>-3.8239809959732321E-3</v>
      </c>
    </row>
    <row r="7" spans="2:12" x14ac:dyDescent="0.25">
      <c r="B7" s="68"/>
      <c r="L7" s="69"/>
    </row>
    <row r="8" spans="2:12" ht="15" customHeight="1" x14ac:dyDescent="0.25">
      <c r="B8" s="70" t="s">
        <v>61</v>
      </c>
      <c r="C8" s="71">
        <v>2016</v>
      </c>
      <c r="D8" s="71">
        <v>2017</v>
      </c>
      <c r="E8" s="72" t="s">
        <v>62</v>
      </c>
      <c r="F8" s="72" t="s">
        <v>63</v>
      </c>
      <c r="G8" s="72" t="s">
        <v>64</v>
      </c>
      <c r="H8" s="72" t="s">
        <v>65</v>
      </c>
      <c r="I8" s="72" t="s">
        <v>66</v>
      </c>
      <c r="J8" s="72" t="s">
        <v>67</v>
      </c>
      <c r="K8" s="72" t="s">
        <v>68</v>
      </c>
      <c r="L8" s="73" t="s">
        <v>69</v>
      </c>
    </row>
    <row r="9" spans="2:12" x14ac:dyDescent="0.25">
      <c r="B9" s="105" t="s">
        <v>70</v>
      </c>
      <c r="C9" s="106">
        <v>35238</v>
      </c>
      <c r="D9" s="106">
        <v>35047</v>
      </c>
      <c r="E9" s="106">
        <v>34890</v>
      </c>
      <c r="F9" s="106">
        <v>34571</v>
      </c>
      <c r="G9" s="106">
        <v>34182</v>
      </c>
      <c r="H9" s="106">
        <v>34075</v>
      </c>
      <c r="I9" s="106">
        <v>33626</v>
      </c>
      <c r="J9" s="106">
        <v>34051</v>
      </c>
      <c r="K9" s="107">
        <v>34519</v>
      </c>
      <c r="L9" s="108">
        <v>34387</v>
      </c>
    </row>
    <row r="10" spans="2:12" x14ac:dyDescent="0.25">
      <c r="B10" s="151" t="s">
        <v>71</v>
      </c>
      <c r="C10" s="152"/>
      <c r="D10" s="152"/>
      <c r="E10" s="152"/>
      <c r="F10" s="152"/>
      <c r="G10" s="152"/>
      <c r="H10" s="152"/>
      <c r="I10" s="152"/>
      <c r="J10" s="152"/>
      <c r="K10" s="152"/>
      <c r="L10" s="153"/>
    </row>
    <row r="11" spans="2:12" x14ac:dyDescent="0.25">
      <c r="B11" s="74" t="s">
        <v>2</v>
      </c>
      <c r="C11" s="75">
        <v>18792</v>
      </c>
      <c r="D11" s="75">
        <v>18616</v>
      </c>
      <c r="E11" s="75">
        <v>18431</v>
      </c>
      <c r="F11" s="75">
        <v>18139</v>
      </c>
      <c r="G11" s="75">
        <v>17912</v>
      </c>
      <c r="H11" s="75">
        <v>17756</v>
      </c>
      <c r="I11" s="75">
        <v>17431</v>
      </c>
      <c r="J11" s="75">
        <v>17573</v>
      </c>
      <c r="K11" s="75">
        <v>17757</v>
      </c>
      <c r="L11" s="76">
        <v>17578</v>
      </c>
    </row>
    <row r="12" spans="2:12" x14ac:dyDescent="0.25">
      <c r="B12" s="74" t="s">
        <v>3</v>
      </c>
      <c r="C12" s="75">
        <v>16446</v>
      </c>
      <c r="D12" s="75">
        <v>16431</v>
      </c>
      <c r="E12" s="75">
        <v>16459</v>
      </c>
      <c r="F12" s="75">
        <v>16432</v>
      </c>
      <c r="G12" s="75">
        <v>16212</v>
      </c>
      <c r="H12" s="75">
        <v>16242</v>
      </c>
      <c r="I12" s="75">
        <v>16107</v>
      </c>
      <c r="J12" s="75">
        <v>16383</v>
      </c>
      <c r="K12" s="75">
        <v>16658</v>
      </c>
      <c r="L12" s="76">
        <v>16701</v>
      </c>
    </row>
    <row r="13" spans="2:12" x14ac:dyDescent="0.25">
      <c r="B13" s="77" t="s">
        <v>4</v>
      </c>
      <c r="C13" s="78"/>
      <c r="D13" s="78"/>
      <c r="E13" s="78"/>
      <c r="F13" s="79"/>
      <c r="G13" s="78">
        <v>58</v>
      </c>
      <c r="H13" s="78">
        <v>77</v>
      </c>
      <c r="I13" s="78">
        <v>88</v>
      </c>
      <c r="J13" s="78">
        <v>95</v>
      </c>
      <c r="K13" s="78">
        <v>104</v>
      </c>
      <c r="L13" s="80">
        <v>108</v>
      </c>
    </row>
    <row r="14" spans="2:12" x14ac:dyDescent="0.25">
      <c r="B14" s="154" t="s">
        <v>72</v>
      </c>
      <c r="C14" s="155"/>
      <c r="D14" s="155"/>
      <c r="E14" s="155"/>
      <c r="F14" s="155"/>
      <c r="G14" s="155"/>
      <c r="H14" s="155"/>
      <c r="I14" s="155"/>
      <c r="J14" s="155"/>
      <c r="K14" s="155"/>
      <c r="L14" s="156"/>
    </row>
    <row r="15" spans="2:12" x14ac:dyDescent="0.25">
      <c r="B15" s="81" t="s">
        <v>73</v>
      </c>
      <c r="C15" s="82">
        <v>33725</v>
      </c>
      <c r="D15" s="82">
        <v>33374</v>
      </c>
      <c r="E15" s="82">
        <v>33102</v>
      </c>
      <c r="F15" s="83">
        <v>32814</v>
      </c>
      <c r="G15" s="82">
        <v>32829</v>
      </c>
      <c r="H15" s="82">
        <v>32213</v>
      </c>
      <c r="I15" s="82">
        <v>31676</v>
      </c>
      <c r="J15" s="82">
        <v>31895</v>
      </c>
      <c r="K15" s="83">
        <v>32479</v>
      </c>
      <c r="L15" s="84">
        <v>32529</v>
      </c>
    </row>
    <row r="16" spans="2:12" x14ac:dyDescent="0.25">
      <c r="B16" s="81" t="s">
        <v>74</v>
      </c>
      <c r="C16" s="82">
        <v>1513</v>
      </c>
      <c r="D16" s="82">
        <v>1673</v>
      </c>
      <c r="E16" s="82">
        <v>1788</v>
      </c>
      <c r="F16" s="83">
        <v>1757</v>
      </c>
      <c r="G16" s="82">
        <v>1353</v>
      </c>
      <c r="H16" s="82">
        <v>1862</v>
      </c>
      <c r="I16" s="82">
        <v>1950</v>
      </c>
      <c r="J16" s="82">
        <v>2156</v>
      </c>
      <c r="K16" s="83">
        <v>2040</v>
      </c>
      <c r="L16" s="84">
        <v>1858</v>
      </c>
    </row>
    <row r="17" spans="2:12" x14ac:dyDescent="0.25">
      <c r="B17" s="85" t="s">
        <v>75</v>
      </c>
      <c r="C17" s="86">
        <v>274</v>
      </c>
      <c r="D17" s="86">
        <v>303</v>
      </c>
      <c r="E17" s="86">
        <v>284</v>
      </c>
      <c r="F17" s="86">
        <v>284</v>
      </c>
      <c r="G17" s="86">
        <v>373</v>
      </c>
      <c r="H17" s="86">
        <v>431</v>
      </c>
      <c r="I17" s="86">
        <v>316</v>
      </c>
      <c r="J17" s="86">
        <v>309</v>
      </c>
      <c r="K17" s="86">
        <v>246</v>
      </c>
      <c r="L17" s="87">
        <v>258</v>
      </c>
    </row>
    <row r="18" spans="2:12" x14ac:dyDescent="0.25">
      <c r="B18" s="151" t="s">
        <v>76</v>
      </c>
      <c r="C18" s="152"/>
      <c r="D18" s="152"/>
      <c r="E18" s="152"/>
      <c r="F18" s="152"/>
      <c r="G18" s="152"/>
      <c r="H18" s="152"/>
      <c r="I18" s="152"/>
      <c r="J18" s="152"/>
      <c r="K18" s="152"/>
      <c r="L18" s="153"/>
    </row>
    <row r="19" spans="2:12" x14ac:dyDescent="0.25">
      <c r="B19" s="81" t="s">
        <v>77</v>
      </c>
      <c r="C19" s="88">
        <v>26426</v>
      </c>
      <c r="D19" s="88">
        <v>26183</v>
      </c>
      <c r="E19" s="88">
        <v>25897</v>
      </c>
      <c r="F19" s="89">
        <v>25460</v>
      </c>
      <c r="G19" s="88">
        <v>25621</v>
      </c>
      <c r="H19" s="88">
        <v>24898</v>
      </c>
      <c r="I19" s="88">
        <v>23976</v>
      </c>
      <c r="J19" s="88">
        <v>24013</v>
      </c>
      <c r="K19" s="89">
        <v>24295</v>
      </c>
      <c r="L19" s="90">
        <v>22775</v>
      </c>
    </row>
    <row r="20" spans="2:12" x14ac:dyDescent="0.25">
      <c r="B20" s="85" t="s">
        <v>78</v>
      </c>
      <c r="C20" s="86">
        <v>502</v>
      </c>
      <c r="D20" s="86">
        <v>495</v>
      </c>
      <c r="E20" s="86">
        <v>470</v>
      </c>
      <c r="F20" s="86">
        <v>456</v>
      </c>
      <c r="G20" s="86">
        <v>461</v>
      </c>
      <c r="H20" s="86">
        <v>436</v>
      </c>
      <c r="I20" s="86">
        <v>370</v>
      </c>
      <c r="J20" s="86">
        <v>345</v>
      </c>
      <c r="K20" s="86">
        <v>369</v>
      </c>
      <c r="L20" s="87">
        <v>358</v>
      </c>
    </row>
    <row r="21" spans="2:12" x14ac:dyDescent="0.25">
      <c r="B21" s="91" t="s">
        <v>31</v>
      </c>
      <c r="C21" s="92">
        <v>1471</v>
      </c>
      <c r="D21" s="92">
        <v>1439</v>
      </c>
      <c r="E21" s="92">
        <v>1348</v>
      </c>
      <c r="F21" s="92">
        <v>1249</v>
      </c>
      <c r="G21" s="92">
        <v>1582</v>
      </c>
      <c r="H21" s="92">
        <v>1613</v>
      </c>
      <c r="I21" s="92">
        <v>1296</v>
      </c>
      <c r="J21" s="92">
        <v>1233</v>
      </c>
      <c r="K21" s="92">
        <v>1208</v>
      </c>
      <c r="L21" s="93">
        <v>1200</v>
      </c>
    </row>
    <row r="22" spans="2:12" x14ac:dyDescent="0.25">
      <c r="B22" s="81" t="s">
        <v>79</v>
      </c>
      <c r="C22" s="88">
        <v>6009</v>
      </c>
      <c r="D22" s="88">
        <v>5940</v>
      </c>
      <c r="E22" s="88">
        <v>5878</v>
      </c>
      <c r="F22" s="89">
        <v>5837</v>
      </c>
      <c r="G22" s="88">
        <v>6594</v>
      </c>
      <c r="H22" s="88">
        <v>6499</v>
      </c>
      <c r="I22" s="88">
        <v>6084</v>
      </c>
      <c r="J22" s="88">
        <v>6291</v>
      </c>
      <c r="K22" s="89">
        <v>6441</v>
      </c>
      <c r="L22" s="90">
        <v>6794</v>
      </c>
    </row>
    <row r="23" spans="2:12" x14ac:dyDescent="0.25">
      <c r="B23" s="81" t="s">
        <v>80</v>
      </c>
      <c r="C23" s="88">
        <v>1089</v>
      </c>
      <c r="D23" s="88">
        <v>1119</v>
      </c>
      <c r="E23" s="88">
        <v>1160</v>
      </c>
      <c r="F23" s="89">
        <v>1227</v>
      </c>
      <c r="G23" s="88">
        <v>699</v>
      </c>
      <c r="H23" s="88">
        <v>881</v>
      </c>
      <c r="I23" s="88">
        <v>1144</v>
      </c>
      <c r="J23" s="88">
        <v>1268</v>
      </c>
      <c r="K23" s="89">
        <v>1289</v>
      </c>
      <c r="L23" s="90">
        <v>991</v>
      </c>
    </row>
    <row r="24" spans="2:12" x14ac:dyDescent="0.25">
      <c r="B24" s="81" t="s">
        <v>81</v>
      </c>
      <c r="C24" s="88">
        <v>1714</v>
      </c>
      <c r="D24" s="88">
        <v>1805</v>
      </c>
      <c r="E24" s="88">
        <v>1955</v>
      </c>
      <c r="F24" s="89">
        <v>2047</v>
      </c>
      <c r="G24" s="88">
        <v>1268</v>
      </c>
      <c r="H24" s="88">
        <v>1797</v>
      </c>
      <c r="I24" s="88">
        <v>2333</v>
      </c>
      <c r="J24" s="88">
        <v>2479</v>
      </c>
      <c r="K24" s="89">
        <v>2494</v>
      </c>
      <c r="L24" s="90">
        <v>2269</v>
      </c>
    </row>
    <row r="25" spans="2:12" x14ac:dyDescent="0.25">
      <c r="B25" s="105" t="s">
        <v>82</v>
      </c>
      <c r="C25" s="106">
        <v>359</v>
      </c>
      <c r="D25" s="106">
        <v>375</v>
      </c>
      <c r="E25" s="106">
        <v>407</v>
      </c>
      <c r="F25" s="106">
        <v>449</v>
      </c>
      <c r="G25" s="106">
        <v>385</v>
      </c>
      <c r="H25" s="106">
        <v>401</v>
      </c>
      <c r="I25" s="109">
        <v>417</v>
      </c>
      <c r="J25" s="106">
        <v>393</v>
      </c>
      <c r="K25" s="107">
        <v>429</v>
      </c>
      <c r="L25" s="108">
        <v>397</v>
      </c>
    </row>
    <row r="26" spans="2:12" ht="13.8" thickBot="1" x14ac:dyDescent="0.3">
      <c r="B26" s="110" t="s">
        <v>83</v>
      </c>
      <c r="C26" s="111">
        <v>35597</v>
      </c>
      <c r="D26" s="111">
        <v>35422</v>
      </c>
      <c r="E26" s="111">
        <v>35297</v>
      </c>
      <c r="F26" s="112">
        <v>35020</v>
      </c>
      <c r="G26" s="111">
        <v>34567</v>
      </c>
      <c r="H26" s="111">
        <v>34476</v>
      </c>
      <c r="I26" s="113">
        <v>34043</v>
      </c>
      <c r="J26" s="111">
        <v>34444</v>
      </c>
      <c r="K26" s="112">
        <v>34948</v>
      </c>
      <c r="L26" s="114">
        <f>SUM(L9,L25)</f>
        <v>34784</v>
      </c>
    </row>
    <row r="27" spans="2:12" x14ac:dyDescent="0.25">
      <c r="B27" s="74" t="s">
        <v>2</v>
      </c>
      <c r="C27" s="94">
        <v>19018</v>
      </c>
      <c r="D27" s="94">
        <v>18857</v>
      </c>
      <c r="E27" s="94">
        <v>18687</v>
      </c>
      <c r="F27" s="94">
        <v>18418</v>
      </c>
      <c r="G27" s="94">
        <v>18164</v>
      </c>
      <c r="H27" s="94">
        <v>18012</v>
      </c>
      <c r="I27" s="94">
        <v>17687</v>
      </c>
      <c r="J27" s="94">
        <v>17794</v>
      </c>
      <c r="K27" s="94">
        <v>18023</v>
      </c>
      <c r="L27" s="95">
        <v>17830</v>
      </c>
    </row>
    <row r="28" spans="2:12" x14ac:dyDescent="0.25">
      <c r="B28" s="74" t="s">
        <v>3</v>
      </c>
      <c r="C28" s="94">
        <v>16579</v>
      </c>
      <c r="D28" s="94">
        <v>16565</v>
      </c>
      <c r="E28" s="94">
        <v>16610</v>
      </c>
      <c r="F28" s="94">
        <v>16602</v>
      </c>
      <c r="G28" s="94">
        <v>16345</v>
      </c>
      <c r="H28" s="94">
        <v>16387</v>
      </c>
      <c r="I28" s="94">
        <v>16267</v>
      </c>
      <c r="J28" s="94">
        <v>16555</v>
      </c>
      <c r="K28" s="94">
        <v>16819</v>
      </c>
      <c r="L28" s="95">
        <v>16845</v>
      </c>
    </row>
    <row r="29" spans="2:12" x14ac:dyDescent="0.25">
      <c r="B29" s="74" t="s">
        <v>4</v>
      </c>
      <c r="C29" s="94"/>
      <c r="D29" s="94"/>
      <c r="E29" s="94"/>
      <c r="F29" s="94"/>
      <c r="G29" s="94">
        <v>58</v>
      </c>
      <c r="H29" s="94">
        <v>77</v>
      </c>
      <c r="I29" s="94">
        <v>88</v>
      </c>
      <c r="J29" s="94">
        <v>95</v>
      </c>
      <c r="K29" s="94">
        <v>104</v>
      </c>
      <c r="L29" s="95">
        <v>109</v>
      </c>
    </row>
    <row r="30" spans="2:12" ht="15.6" x14ac:dyDescent="0.25">
      <c r="E30" s="96" t="s">
        <v>84</v>
      </c>
      <c r="F30" s="97" t="s">
        <v>85</v>
      </c>
      <c r="G30" s="97" t="s">
        <v>86</v>
      </c>
      <c r="H30" s="98" t="s">
        <v>87</v>
      </c>
      <c r="I30" s="98" t="s">
        <v>88</v>
      </c>
      <c r="J30" s="98" t="s">
        <v>89</v>
      </c>
      <c r="K30" s="98" t="s">
        <v>90</v>
      </c>
      <c r="L30" s="98" t="s">
        <v>91</v>
      </c>
    </row>
    <row r="31" spans="2:12" ht="15.6" x14ac:dyDescent="0.25">
      <c r="E31" s="96"/>
      <c r="F31" s="97"/>
      <c r="G31" s="97"/>
      <c r="H31" s="98"/>
      <c r="I31" s="98"/>
      <c r="J31" s="98"/>
      <c r="K31" s="98"/>
      <c r="L31" s="98"/>
    </row>
    <row r="33" spans="2:12" ht="13.8" thickBot="1" x14ac:dyDescent="0.3"/>
    <row r="34" spans="2:12" ht="15" thickBot="1" x14ac:dyDescent="0.35">
      <c r="B34" s="157" t="s">
        <v>92</v>
      </c>
      <c r="C34" s="158"/>
      <c r="D34" s="158"/>
      <c r="E34" s="158"/>
      <c r="F34" s="158"/>
      <c r="G34" s="158"/>
      <c r="H34" s="158"/>
      <c r="I34" s="158"/>
      <c r="J34" s="158"/>
      <c r="K34" s="158"/>
      <c r="L34" s="159"/>
    </row>
    <row r="35" spans="2:12" ht="22.2" customHeight="1" x14ac:dyDescent="0.25">
      <c r="B35" s="65" t="s">
        <v>93</v>
      </c>
      <c r="C35" s="66">
        <v>-9.5095693779904303E-2</v>
      </c>
      <c r="D35" s="66">
        <v>0.10575016523463318</v>
      </c>
      <c r="E35" s="66">
        <v>6.8738792588164968E-2</v>
      </c>
      <c r="F35" s="66">
        <v>-1.7337807606263984E-2</v>
      </c>
      <c r="G35" s="66">
        <v>-0.22993739328400684</v>
      </c>
      <c r="H35" s="66">
        <v>0.37620103473762012</v>
      </c>
      <c r="I35" s="66">
        <v>4.7261009667024706E-2</v>
      </c>
      <c r="J35" s="66">
        <f>(J37-I37)/I37</f>
        <v>0.10564102564102563</v>
      </c>
      <c r="K35" s="66">
        <f t="shared" ref="K35:L35" si="1">(K37-J37)/J37</f>
        <v>-5.3803339517625233E-2</v>
      </c>
      <c r="L35" s="67">
        <f t="shared" si="1"/>
        <v>-8.9215686274509806E-2</v>
      </c>
    </row>
    <row r="36" spans="2:12" ht="16.95" customHeight="1" x14ac:dyDescent="0.25">
      <c r="B36" s="70" t="s">
        <v>61</v>
      </c>
      <c r="C36" s="71">
        <v>2016</v>
      </c>
      <c r="D36" s="71">
        <v>2017</v>
      </c>
      <c r="E36" s="72" t="s">
        <v>62</v>
      </c>
      <c r="F36" s="72" t="s">
        <v>63</v>
      </c>
      <c r="G36" s="72" t="s">
        <v>64</v>
      </c>
      <c r="H36" s="72" t="s">
        <v>65</v>
      </c>
      <c r="I36" s="72" t="s">
        <v>66</v>
      </c>
      <c r="J36" s="72" t="s">
        <v>67</v>
      </c>
      <c r="K36" s="72" t="s">
        <v>68</v>
      </c>
      <c r="L36" s="73" t="s">
        <v>69</v>
      </c>
    </row>
    <row r="37" spans="2:12" ht="17.399999999999999" customHeight="1" thickBot="1" x14ac:dyDescent="0.3">
      <c r="B37" s="110" t="s">
        <v>94</v>
      </c>
      <c r="C37" s="111">
        <v>1513</v>
      </c>
      <c r="D37" s="111">
        <v>1673</v>
      </c>
      <c r="E37" s="111">
        <v>1788</v>
      </c>
      <c r="F37" s="112">
        <v>1757</v>
      </c>
      <c r="G37" s="111">
        <v>1353</v>
      </c>
      <c r="H37" s="111">
        <v>1862</v>
      </c>
      <c r="I37" s="113">
        <v>1950</v>
      </c>
      <c r="J37" s="111">
        <v>2156</v>
      </c>
      <c r="K37" s="112">
        <v>2040</v>
      </c>
      <c r="L37" s="114">
        <v>1858</v>
      </c>
    </row>
    <row r="38" spans="2:12" x14ac:dyDescent="0.25">
      <c r="B38" s="99" t="s">
        <v>75</v>
      </c>
      <c r="C38" s="100">
        <v>274</v>
      </c>
      <c r="D38" s="100">
        <v>303</v>
      </c>
      <c r="E38" s="100">
        <v>284</v>
      </c>
      <c r="F38" s="100">
        <v>284</v>
      </c>
      <c r="G38" s="100">
        <v>373</v>
      </c>
      <c r="H38" s="100">
        <v>431</v>
      </c>
      <c r="I38" s="100">
        <v>316</v>
      </c>
      <c r="J38" s="100">
        <v>309</v>
      </c>
      <c r="K38" s="100">
        <v>246</v>
      </c>
      <c r="L38" s="101">
        <v>258</v>
      </c>
    </row>
    <row r="39" spans="2:12" ht="13.8" thickBot="1" x14ac:dyDescent="0.3">
      <c r="B39" s="102" t="s">
        <v>95</v>
      </c>
      <c r="C39" s="103">
        <v>0.18109715796430931</v>
      </c>
      <c r="D39" s="103">
        <v>0.18111177525403466</v>
      </c>
      <c r="E39" s="103">
        <v>0.15883668903803133</v>
      </c>
      <c r="F39" s="103">
        <v>0.1616391576550939</v>
      </c>
      <c r="G39" s="103">
        <v>0.1616391576550939</v>
      </c>
      <c r="H39" s="103">
        <v>0.23147153598281417</v>
      </c>
      <c r="I39" s="103">
        <f t="shared" ref="I39:J39" si="2">I38/I37</f>
        <v>0.16205128205128205</v>
      </c>
      <c r="J39" s="103">
        <f t="shared" si="2"/>
        <v>0.14332096474953618</v>
      </c>
      <c r="K39" s="103">
        <f>K38/K37</f>
        <v>0.12058823529411765</v>
      </c>
      <c r="L39" s="104">
        <f>L38/L37</f>
        <v>0.13885898815931108</v>
      </c>
    </row>
    <row r="40" spans="2:12" ht="15.6" x14ac:dyDescent="0.25">
      <c r="B40" s="97"/>
      <c r="C40" s="97"/>
      <c r="D40" s="97"/>
      <c r="E40" s="96" t="s">
        <v>84</v>
      </c>
      <c r="F40" s="97" t="s">
        <v>85</v>
      </c>
      <c r="G40" s="97" t="s">
        <v>86</v>
      </c>
      <c r="H40" s="98" t="s">
        <v>87</v>
      </c>
      <c r="I40" s="98" t="s">
        <v>88</v>
      </c>
      <c r="J40" s="98" t="s">
        <v>89</v>
      </c>
      <c r="K40" s="98" t="s">
        <v>90</v>
      </c>
      <c r="L40" s="98" t="s">
        <v>91</v>
      </c>
    </row>
  </sheetData>
  <mergeCells count="5">
    <mergeCell ref="B5:L5"/>
    <mergeCell ref="B10:L10"/>
    <mergeCell ref="B14:L14"/>
    <mergeCell ref="B18:L18"/>
    <mergeCell ref="B34:L3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62af25-1b80-47b1-8673-7da7d014531b" xsi:nil="true"/>
    <lcf76f155ced4ddcb4097134ff3c332f xmlns="3ffdcc5e-462a-4334-a75f-45042611afd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DDD8DEA19D5D44A6B25407E710EDDF" ma:contentTypeVersion="11" ma:contentTypeDescription="Crée un document." ma:contentTypeScope="" ma:versionID="211e08b05a682316b873cf87feebbe89">
  <xsd:schema xmlns:xsd="http://www.w3.org/2001/XMLSchema" xmlns:xs="http://www.w3.org/2001/XMLSchema" xmlns:p="http://schemas.microsoft.com/office/2006/metadata/properties" xmlns:ns2="3ffdcc5e-462a-4334-a75f-45042611afd6" xmlns:ns3="3262af25-1b80-47b1-8673-7da7d014531b" targetNamespace="http://schemas.microsoft.com/office/2006/metadata/properties" ma:root="true" ma:fieldsID="f92318dd50b1b95e4b3a749401e9054a" ns2:_="" ns3:_="">
    <xsd:import namespace="3ffdcc5e-462a-4334-a75f-45042611afd6"/>
    <xsd:import namespace="3262af25-1b80-47b1-8673-7da7d01453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fdcc5e-462a-4334-a75f-45042611af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adfbf4bf-0e5b-4851-a68c-5c44c0ce7d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62af25-1b80-47b1-8673-7da7d014531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7708ad4-7521-44e0-accf-95086a6c245d}" ma:internalName="TaxCatchAll" ma:showField="CatchAllData" ma:web="3262af25-1b80-47b1-8673-7da7d01453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708E15-65E3-484A-9F72-653EA36F06BE}">
  <ds:schemaRefs>
    <ds:schemaRef ds:uri="http://purl.org/dc/dcmitype/"/>
    <ds:schemaRef ds:uri="3ffdcc5e-462a-4334-a75f-45042611afd6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3262af25-1b80-47b1-8673-7da7d014531b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7980174-8417-4368-8416-18FCAC52EA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fdcc5e-462a-4334-a75f-45042611afd6"/>
    <ds:schemaRef ds:uri="3262af25-1b80-47b1-8673-7da7d01453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AFCA963-F1AC-40D1-975B-E582A5F1C3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CARTES ATTRIBUEES 2025</vt:lpstr>
      <vt:lpstr>JOURNALISTES ASSIMILES</vt:lpstr>
      <vt:lpstr>PAR REGION</vt:lpstr>
      <vt:lpstr>EVOLUTION</vt:lpstr>
      <vt:lpstr>'CARTES ATTRIBUEES 2025'!Zone_d_impression</vt:lpstr>
      <vt:lpstr>'JOURNALISTES ASSIMILES'!Zone_d_impression</vt:lpstr>
      <vt:lpstr>'PAR REGION'!Zone_d_impression</vt:lpstr>
    </vt:vector>
  </TitlesOfParts>
  <Manager/>
  <Company>ccijp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ccijp</dc:creator>
  <cp:keywords/>
  <dc:description/>
  <cp:lastModifiedBy>CCIJP | Jérôme MARCHIONI</cp:lastModifiedBy>
  <cp:revision/>
  <dcterms:created xsi:type="dcterms:W3CDTF">2012-01-04T16:03:48Z</dcterms:created>
  <dcterms:modified xsi:type="dcterms:W3CDTF">2026-01-21T08:01:54Z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0x0101002CDDD8DEA19D5D44A6B25407E710EDDF</vt:lpwstr>
  </property>
  <property fmtid="{D5CDD505-2E9C-101B-9397-08002B2CF9AE}" pid="3" name="MediaServiceImageTags">
    <vt:lpwstr/>
  </property>
</Properties>
</file>